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0515" activeTab="0"/>
  </bookViews>
  <sheets>
    <sheet name="2010" sheetId="1" r:id="rId1"/>
    <sheet name="2011" sheetId="2" r:id="rId2"/>
    <sheet name="2012" sheetId="3" r:id="rId3"/>
  </sheets>
  <definedNames>
    <definedName name="_xlnm.Print_Area" localSheetId="0">'2010'!$A$1:$L$35</definedName>
    <definedName name="_xlnm.Print_Area" localSheetId="1">'2011'!$A$2:$Q$42</definedName>
    <definedName name="_xlnm.Print_Area" localSheetId="2">'2012'!$A$1:$Q$42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D28" authorId="0">
      <text>
        <r>
          <rPr>
            <b/>
            <sz val="9"/>
            <rFont val="Tahoma"/>
            <family val="0"/>
          </rPr>
          <t>Presumed value.</t>
        </r>
      </text>
    </comment>
    <comment ref="D29" authorId="0">
      <text>
        <r>
          <rPr>
            <b/>
            <sz val="9"/>
            <rFont val="Tahoma"/>
            <family val="0"/>
          </rPr>
          <t>Presumed value.</t>
        </r>
      </text>
    </comment>
  </commentList>
</comments>
</file>

<file path=xl/sharedStrings.xml><?xml version="1.0" encoding="utf-8"?>
<sst xmlns="http://schemas.openxmlformats.org/spreadsheetml/2006/main" count="284" uniqueCount="132">
  <si>
    <t>Income</t>
  </si>
  <si>
    <t>Item</t>
  </si>
  <si>
    <t>Budget</t>
  </si>
  <si>
    <t>Expenses</t>
  </si>
  <si>
    <t>Quarter 1:</t>
  </si>
  <si>
    <t>Miscellany</t>
  </si>
  <si>
    <t>Quarter total:</t>
  </si>
  <si>
    <t>Quarter 2:</t>
  </si>
  <si>
    <t>Quarter 3:</t>
  </si>
  <si>
    <t>Quarter 4:</t>
  </si>
  <si>
    <t>Account Tracking:</t>
  </si>
  <si>
    <t>Checking Account</t>
  </si>
  <si>
    <t>CD's</t>
  </si>
  <si>
    <t>End of Q1:</t>
  </si>
  <si>
    <t>End of Q2:</t>
  </si>
  <si>
    <t>End of Q3:</t>
  </si>
  <si>
    <t>End of Q4:</t>
  </si>
  <si>
    <t xml:space="preserve">Budget Tracking: </t>
  </si>
  <si>
    <t>Report Date:</t>
  </si>
  <si>
    <t xml:space="preserve">Submitted by: </t>
  </si>
  <si>
    <t>WFL Spring Newsletter</t>
  </si>
  <si>
    <t>WFL Summer Newsletter</t>
  </si>
  <si>
    <t>WFL Fall Newsletter</t>
  </si>
  <si>
    <t>Actual Details</t>
  </si>
  <si>
    <t>Actual
Total</t>
  </si>
  <si>
    <t>Meetings</t>
  </si>
  <si>
    <t>Annual Dinner</t>
  </si>
  <si>
    <t>President's Stipend</t>
  </si>
  <si>
    <t>Cash + Capital Assets</t>
  </si>
  <si>
    <t>Capital Assets:
Tree Tubes Valuation (Our Cost)</t>
  </si>
  <si>
    <r>
      <t xml:space="preserve">Variance
</t>
    </r>
    <r>
      <rPr>
        <sz val="12"/>
        <rFont val="Arial"/>
        <family val="2"/>
      </rPr>
      <t>(+ is good)</t>
    </r>
  </si>
  <si>
    <r>
      <t xml:space="preserve">Variance
</t>
    </r>
    <r>
      <rPr>
        <sz val="12"/>
        <rFont val="Arial"/>
        <family val="2"/>
      </rPr>
      <t>(+ is bad)</t>
    </r>
  </si>
  <si>
    <r>
      <t xml:space="preserve">Net Variance 
</t>
    </r>
    <r>
      <rPr>
        <sz val="12"/>
        <rFont val="Arial"/>
        <family val="2"/>
      </rPr>
      <t>(+ is good)</t>
    </r>
  </si>
  <si>
    <t>Unexplained difference 
from above</t>
  </si>
  <si>
    <t>Jim Minor</t>
  </si>
  <si>
    <r>
      <t>Notes:</t>
    </r>
    <r>
      <rPr>
        <sz val="10"/>
        <rFont val="Arial"/>
        <family val="0"/>
      </rPr>
      <t xml:space="preserve"> </t>
    </r>
  </si>
  <si>
    <t>4' Stakes: $.55 + .05 S&amp;H =</t>
  </si>
  <si>
    <t xml:space="preserve">5' Stakes: .65 + .05 S&amp;H = </t>
  </si>
  <si>
    <t>Stakes &amp; Tubes on Hand:</t>
  </si>
  <si>
    <t>12/31/11:</t>
  </si>
  <si>
    <t>4' Stake</t>
  </si>
  <si>
    <t>5' Stake</t>
  </si>
  <si>
    <t>4' Tube</t>
  </si>
  <si>
    <t>5' Tube</t>
  </si>
  <si>
    <t>Our Cost</t>
  </si>
  <si>
    <t>4' Tubes: $2.74 + .46 S&amp;H =</t>
  </si>
  <si>
    <t xml:space="preserve">5' Tubes: $2.84 + .52 S&amp;H = </t>
  </si>
  <si>
    <t>Non-Member Price</t>
  </si>
  <si>
    <t>Member Price</t>
  </si>
  <si>
    <t>Stake/Tube Inventory Valuation</t>
  </si>
  <si>
    <t>Tree tubes and stakes Piece Valuation</t>
  </si>
  <si>
    <t>$496 - $696</t>
  </si>
  <si>
    <t>Potential Profit</t>
  </si>
  <si>
    <t>Start of 2012:</t>
  </si>
  <si>
    <t>Net Change from start of 2012:</t>
  </si>
  <si>
    <t>Change from EOY '11</t>
  </si>
  <si>
    <t>Member rebate from state (1Q, '12)</t>
  </si>
  <si>
    <t>Member rebate from state (2Q, '12)</t>
  </si>
  <si>
    <t>Member rebate from state (3Q, '12)</t>
  </si>
  <si>
    <t>Member rebate from state (4Q, '11)</t>
  </si>
  <si>
    <t>WFL Winter Newsletter Postage Only</t>
  </si>
  <si>
    <t>2012 total:</t>
  </si>
  <si>
    <t>Total Cash</t>
  </si>
  <si>
    <t>Member rebate from state (4Q, '09)</t>
  </si>
  <si>
    <t>WFL Winter Newsletter</t>
  </si>
  <si>
    <t>Printing: $208.98
Postage: 66.90</t>
  </si>
  <si>
    <t>WFL account drawdown</t>
  </si>
  <si>
    <t>Winter General Meeting</t>
  </si>
  <si>
    <t>5/13/09 &amp; 6/10/09 mtg. room $50
1/27/10: Jim Kersting: $30</t>
  </si>
  <si>
    <t>Tree Tube Sales: $242.50
CD interest: $14.75</t>
  </si>
  <si>
    <t>Corn Congress: $45
1/27: CCE room: $85</t>
  </si>
  <si>
    <t>Member rebate from state (1Q, '10)</t>
  </si>
  <si>
    <t>Printing: $150.36
Postage: $65.70</t>
  </si>
  <si>
    <t>Spring General Meeting</t>
  </si>
  <si>
    <t>3/24: Speaker, Ron Walker: $100
4/10: Chuck Winship pancakes: $71.00
5/12: Daniel Shaffer speaker mileage: $82.00; room: $50.00: refresh: $13.57</t>
  </si>
  <si>
    <t>Tree Tube Sales: $1641.25
5/12 mtg refresh. donate: $15.50
CD interest: $15.00</t>
  </si>
  <si>
    <t>Member rebate from state (2Q, '10)</t>
  </si>
  <si>
    <t>Printing: $208.98
Postage: 67.60</t>
  </si>
  <si>
    <t>Summer General Meeting</t>
  </si>
  <si>
    <t>Cornell Coop Ext 3/24 Mtg $105</t>
  </si>
  <si>
    <t>Workshop $130
Annual Dinner $160</t>
  </si>
  <si>
    <t>Member rebate from state (3Q, '10)</t>
  </si>
  <si>
    <t>Printing: $150.36
Postage: $65.71</t>
  </si>
  <si>
    <t>Fall General Meeting</t>
  </si>
  <si>
    <t>President stipend $250
Annual dinner $2013
First Aid Kit $35
Hunting and Fishing Days $10
Tony Ross workshop refresh $107.80
Tree Tubes $2193</t>
  </si>
  <si>
    <t>2010 total:</t>
  </si>
  <si>
    <t>Total</t>
  </si>
  <si>
    <t>Change from EOY '09</t>
  </si>
  <si>
    <t>Start of 2010:</t>
  </si>
  <si>
    <t>Net Change from start of 2010:</t>
  </si>
  <si>
    <r>
      <t xml:space="preserve">Workshop (Tony Ross) $120
Annual Dinner </t>
    </r>
    <r>
      <rPr>
        <sz val="10"/>
        <color indexed="10"/>
        <rFont val="Arial"/>
        <family val="2"/>
      </rPr>
      <t>$1320</t>
    </r>
    <r>
      <rPr>
        <sz val="10"/>
        <rFont val="Arial"/>
        <family val="0"/>
      </rPr>
      <t xml:space="preserve">
50/50 Raffle $87
2 Biltmore sticks $14
Tree Tubes $2208.50
</t>
    </r>
    <r>
      <rPr>
        <sz val="10"/>
        <color indexed="10"/>
        <rFont val="Arial"/>
        <family val="2"/>
      </rPr>
      <t>CD Int Q3 + Q4. $29.66</t>
    </r>
  </si>
  <si>
    <r>
      <t>Notes:</t>
    </r>
    <r>
      <rPr>
        <sz val="10"/>
        <rFont val="Arial"/>
        <family val="0"/>
      </rPr>
      <t xml:space="preserve"> Annual Dinner Cash Flow: $160 +</t>
    </r>
    <r>
      <rPr>
        <sz val="10"/>
        <color indexed="10"/>
        <rFont val="Arial"/>
        <family val="2"/>
      </rPr>
      <t xml:space="preserve"> $1320</t>
    </r>
    <r>
      <rPr>
        <sz val="10"/>
        <rFont val="Arial"/>
        <family val="0"/>
      </rPr>
      <t xml:space="preserve"> + $87 - $2013 =</t>
    </r>
    <r>
      <rPr>
        <sz val="10"/>
        <color indexed="10"/>
        <rFont val="Arial"/>
        <family val="2"/>
      </rPr>
      <t xml:space="preserve"> -$446</t>
    </r>
    <r>
      <rPr>
        <sz val="10"/>
        <rFont val="Arial"/>
        <family val="0"/>
      </rPr>
      <t xml:space="preserve">
            Meeting and Workshop cash flow (excluding annual dinner) = $265.50  -$694.37 = =$428.87 
            Newsletter (printing and postage) cash flow: - $984.59
            Tree Tub</t>
    </r>
  </si>
  <si>
    <t>Member rebate from state (4Q, '10)</t>
  </si>
  <si>
    <t>Printing $208.98;Postage 62.26</t>
  </si>
  <si>
    <t>Maynards Valley Inn $50; CCE 1/25 $85; 1/25&amp;3/22 spkrs' NYFOA membershp $90</t>
  </si>
  <si>
    <t>Member rebate from state (1Q, '11)</t>
  </si>
  <si>
    <t>Printing $289.94;Postage $68.28</t>
  </si>
  <si>
    <t>3/22 Refreshments $10</t>
  </si>
  <si>
    <t>3/22:CCE $85. Phil Huber $30. $1.20</t>
  </si>
  <si>
    <t>Tree tubes: $960, $275, $53.90</t>
  </si>
  <si>
    <t>Tree tubes $1,280.57. Stamps $8.80. Chair stipend $250. Stamps $11.79</t>
  </si>
  <si>
    <t>Member rebate from state (2Q, '11)</t>
  </si>
  <si>
    <t>Printing $354.34, Postage $72.91.</t>
  </si>
  <si>
    <t>Game of Logging deposit (10+3)x$90); CCE Ontario Woodlot Mgmt (16x$5)</t>
  </si>
  <si>
    <t>G.O.L refund $90</t>
  </si>
  <si>
    <t>Biltmore stick $8.</t>
  </si>
  <si>
    <t xml:space="preserve">Harry Dieter gift $50.;Dick Starr print cart &amp; postage $25.45; Billy Morris 600 5' stakes @ .65 + .05 delivery. Tubex: 600 5' tubes @2.84+ $312.88 S&amp;H </t>
  </si>
  <si>
    <t>Member rebate from state (3Q, '11)</t>
  </si>
  <si>
    <t>3rd quarter dues</t>
  </si>
  <si>
    <t>8-page Fall Newsletter printing $294.62 + $71.51 postage
8 page Winter Newsletter printing $264.81</t>
  </si>
  <si>
    <t>G.O.L 3x$90 + 1 membership $30</t>
  </si>
  <si>
    <t>United Church of Christ: $50, Speaker membership $30; G.O.L: refreshments $10, 1/2 refund $45, Bill Lindoff 14X$110 = $1540</t>
  </si>
  <si>
    <t>(7+28+9+4+16+6+1 = 71) x $21; Chainsaw $295; 50/50 $225</t>
  </si>
  <si>
    <t>Laurel Catering $1898; CCE $115 Speaker membership $30; Cider &amp; name tags $20.02</t>
  </si>
  <si>
    <t xml:space="preserve">Monroe County S&amp;W 500 @ $5.50 5' tree tubes w/ stakes </t>
  </si>
  <si>
    <t>2011 total:</t>
  </si>
  <si>
    <t>Cash Total</t>
  </si>
  <si>
    <t>Change from EOY '10</t>
  </si>
  <si>
    <t>Start of 2011:</t>
  </si>
  <si>
    <t>$2995.04?</t>
  </si>
  <si>
    <t>Checkbook matches</t>
  </si>
  <si>
    <t>Net Change from start of 2011:</t>
  </si>
  <si>
    <t>9/30/11:</t>
  </si>
  <si>
    <t>Postage</t>
  </si>
  <si>
    <t>Electric Embers e-mail service (6 months)</t>
  </si>
  <si>
    <t>Tree Tubes $40</t>
  </si>
  <si>
    <t>Workshop $35 + $30
Mtg refreshments $19 &amp; Note Cards $3</t>
  </si>
  <si>
    <r>
      <t xml:space="preserve">Notes: </t>
    </r>
    <r>
      <rPr>
        <sz val="10"/>
        <rFont val="Arial"/>
        <family val="2"/>
      </rPr>
      <t>Latest CD data not currently available; Have not entered payments for sold tree tubes.</t>
    </r>
  </si>
  <si>
    <t>Workshop deposit $30</t>
  </si>
  <si>
    <t>Spkr (Adamski) membership $30; CCE room rental $85, refreshments $21.45; donuts &amp; misc $45.41, UCC $50, speaker, Justin $30</t>
  </si>
  <si>
    <t>MCS&amp;W tree tubes/stakes $1225; 2 signs $5</t>
  </si>
  <si>
    <t>Spring: Printing $264.81; Postage $68.11
Summer: $338.47; Postage $72.76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</si>
</sst>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2" borderId="0" xfId="0" applyFont="1" applyFill="1" applyAlignment="1">
      <alignment horizontal="right"/>
    </xf>
    <xf numFmtId="164" fontId="0" fillId="2" borderId="0" xfId="0" applyNumberFormat="1" applyFill="1" applyAlignment="1">
      <alignment/>
    </xf>
    <xf numFmtId="164" fontId="0" fillId="2" borderId="2" xfId="0" applyNumberFormat="1" applyFill="1" applyBorder="1" applyAlignment="1">
      <alignment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wrapText="1"/>
    </xf>
    <xf numFmtId="164" fontId="0" fillId="0" borderId="2" xfId="0" applyNumberFormat="1" applyBorder="1" applyAlignment="1" quotePrefix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3" xfId="0" applyNumberFormat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64" fontId="0" fillId="0" borderId="5" xfId="0" applyNumberFormat="1" applyBorder="1" applyAlignment="1" quotePrefix="1">
      <alignment/>
    </xf>
    <xf numFmtId="164" fontId="0" fillId="0" borderId="6" xfId="0" applyNumberFormat="1" applyBorder="1" applyAlignment="1" quotePrefix="1">
      <alignment/>
    </xf>
    <xf numFmtId="164" fontId="0" fillId="0" borderId="5" xfId="0" applyNumberFormat="1" applyBorder="1" applyAlignment="1">
      <alignment/>
    </xf>
    <xf numFmtId="0" fontId="2" fillId="0" borderId="0" xfId="0" applyFont="1" applyAlignment="1">
      <alignment horizontal="right"/>
    </xf>
    <xf numFmtId="164" fontId="0" fillId="0" borderId="3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horizontal="left" vertical="top"/>
    </xf>
    <xf numFmtId="164" fontId="0" fillId="0" borderId="1" xfId="0" applyNumberFormat="1" applyBorder="1" applyAlignment="1">
      <alignment/>
    </xf>
    <xf numFmtId="164" fontId="8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9" xfId="0" applyBorder="1" applyAlignment="1">
      <alignment/>
    </xf>
    <xf numFmtId="0" fontId="0" fillId="0" borderId="0" xfId="0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 wrapText="1"/>
    </xf>
    <xf numFmtId="164" fontId="13" fillId="0" borderId="3" xfId="0" applyNumberFormat="1" applyFont="1" applyBorder="1" applyAlignment="1">
      <alignment horizontal="center"/>
    </xf>
    <xf numFmtId="164" fontId="0" fillId="0" borderId="0" xfId="0" applyNumberFormat="1" applyAlignment="1" quotePrefix="1">
      <alignment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/>
    </xf>
    <xf numFmtId="164" fontId="0" fillId="0" borderId="0" xfId="0" applyNumberFormat="1" applyAlignment="1">
      <alignment vertical="top" wrapText="1"/>
    </xf>
    <xf numFmtId="164" fontId="10" fillId="0" borderId="0" xfId="0" applyNumberFormat="1" applyFont="1" applyAlignment="1">
      <alignment/>
    </xf>
    <xf numFmtId="164" fontId="0" fillId="0" borderId="3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0" fillId="0" borderId="2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0" fillId="0" borderId="0" xfId="0" applyNumberFormat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164" fontId="0" fillId="0" borderId="3" xfId="0" applyNumberFormat="1" applyBorder="1" applyAlignment="1">
      <alignment/>
    </xf>
    <xf numFmtId="0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 wrapText="1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3" xfId="0" applyNumberFormat="1" applyBorder="1" applyAlignment="1">
      <alignment horizontal="left"/>
    </xf>
    <xf numFmtId="164" fontId="0" fillId="0" borderId="11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left" wrapText="1"/>
    </xf>
    <xf numFmtId="164" fontId="0" fillId="0" borderId="1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1" fillId="0" borderId="1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29.421875" style="4" customWidth="1"/>
    <col min="3" max="3" width="10.421875" style="4" customWidth="1"/>
    <col min="4" max="4" width="28.00390625" style="4" customWidth="1"/>
    <col min="5" max="5" width="12.140625" style="4" customWidth="1"/>
    <col min="6" max="6" width="12.421875" style="7" customWidth="1"/>
    <col min="7" max="7" width="28.28125" style="4" customWidth="1"/>
    <col min="8" max="8" width="10.421875" style="4" customWidth="1"/>
    <col min="9" max="9" width="34.57421875" style="4" customWidth="1"/>
    <col min="10" max="10" width="17.28125" style="22" customWidth="1"/>
    <col min="11" max="11" width="12.421875" style="7" customWidth="1"/>
    <col min="12" max="12" width="13.140625" style="4" customWidth="1"/>
  </cols>
  <sheetData>
    <row r="1" spans="1:5" ht="18">
      <c r="A1" s="12" t="s">
        <v>17</v>
      </c>
      <c r="B1" s="14"/>
      <c r="C1" s="14"/>
      <c r="D1" s="14"/>
      <c r="E1" s="14"/>
    </row>
    <row r="2" spans="2:11" ht="18">
      <c r="B2" s="80" t="s">
        <v>0</v>
      </c>
      <c r="C2" s="80"/>
      <c r="D2" s="80"/>
      <c r="E2" s="80"/>
      <c r="F2" s="81"/>
      <c r="G2" s="82" t="s">
        <v>3</v>
      </c>
      <c r="H2" s="80"/>
      <c r="I2" s="80"/>
      <c r="J2" s="80"/>
      <c r="K2" s="81"/>
    </row>
    <row r="3" spans="2:12" s="3" customFormat="1" ht="48" thickBot="1">
      <c r="B3" s="5" t="s">
        <v>1</v>
      </c>
      <c r="C3" s="5" t="s">
        <v>2</v>
      </c>
      <c r="D3" s="5" t="s">
        <v>23</v>
      </c>
      <c r="E3" s="6" t="s">
        <v>24</v>
      </c>
      <c r="F3" s="35" t="s">
        <v>30</v>
      </c>
      <c r="G3" s="5" t="s">
        <v>1</v>
      </c>
      <c r="H3" s="5" t="s">
        <v>2</v>
      </c>
      <c r="I3" s="5" t="s">
        <v>23</v>
      </c>
      <c r="J3" s="6" t="s">
        <v>24</v>
      </c>
      <c r="K3" s="35" t="s">
        <v>31</v>
      </c>
      <c r="L3" s="6" t="s">
        <v>32</v>
      </c>
    </row>
    <row r="4" spans="1:11" ht="28.5" customHeight="1">
      <c r="A4" s="2" t="s">
        <v>4</v>
      </c>
      <c r="B4" s="4" t="s">
        <v>63</v>
      </c>
      <c r="C4" s="4">
        <v>410</v>
      </c>
      <c r="E4" s="20">
        <v>315</v>
      </c>
      <c r="F4" s="21">
        <f aca="true" t="shared" si="0" ref="F4:F17">E4-C4</f>
        <v>-95</v>
      </c>
      <c r="G4" s="4" t="s">
        <v>64</v>
      </c>
      <c r="H4" s="4">
        <v>320</v>
      </c>
      <c r="I4" s="58" t="s">
        <v>65</v>
      </c>
      <c r="J4" s="22">
        <v>275.88</v>
      </c>
      <c r="K4" s="7">
        <f aca="true" t="shared" si="1" ref="K4:K19">J4-H4</f>
        <v>-44.120000000000005</v>
      </c>
    </row>
    <row r="5" spans="2:11" ht="27.75" customHeight="1">
      <c r="B5" s="4" t="s">
        <v>66</v>
      </c>
      <c r="C5" s="4">
        <v>40</v>
      </c>
      <c r="F5" s="21">
        <f t="shared" si="0"/>
        <v>-40</v>
      </c>
      <c r="G5" s="4" t="s">
        <v>67</v>
      </c>
      <c r="H5" s="4">
        <v>100</v>
      </c>
      <c r="I5" s="58" t="s">
        <v>68</v>
      </c>
      <c r="J5" s="22">
        <v>80</v>
      </c>
      <c r="K5" s="7">
        <f t="shared" si="1"/>
        <v>-20</v>
      </c>
    </row>
    <row r="6" spans="2:11" ht="27.75" customHeight="1">
      <c r="B6" s="4" t="s">
        <v>5</v>
      </c>
      <c r="D6" s="20" t="s">
        <v>69</v>
      </c>
      <c r="E6" s="4">
        <v>257.5</v>
      </c>
      <c r="F6" s="21">
        <f t="shared" si="0"/>
        <v>257.5</v>
      </c>
      <c r="G6" s="4" t="s">
        <v>5</v>
      </c>
      <c r="H6" s="4">
        <v>30</v>
      </c>
      <c r="I6" s="58" t="s">
        <v>70</v>
      </c>
      <c r="J6" s="23">
        <v>130</v>
      </c>
      <c r="K6" s="7">
        <f t="shared" si="1"/>
        <v>100</v>
      </c>
    </row>
    <row r="7" spans="1:12" s="11" customFormat="1" ht="12.75">
      <c r="A7" s="8" t="s">
        <v>6</v>
      </c>
      <c r="B7" s="9"/>
      <c r="C7" s="9">
        <f>SUM(C4:C6)</f>
        <v>450</v>
      </c>
      <c r="D7" s="9"/>
      <c r="E7" s="37">
        <f>SUM(E4:E6)</f>
        <v>572.5</v>
      </c>
      <c r="F7" s="10">
        <f t="shared" si="0"/>
        <v>122.5</v>
      </c>
      <c r="G7" s="9"/>
      <c r="H7" s="9">
        <f>SUM(H4:H6)</f>
        <v>450</v>
      </c>
      <c r="I7" s="9"/>
      <c r="J7" s="37">
        <f>SUM(J4:J6)</f>
        <v>485.88</v>
      </c>
      <c r="K7" s="10">
        <f t="shared" si="1"/>
        <v>35.879999999999995</v>
      </c>
      <c r="L7" s="9">
        <f>F7-K7</f>
        <v>86.62</v>
      </c>
    </row>
    <row r="8" spans="1:11" ht="26.25">
      <c r="A8" s="2" t="s">
        <v>7</v>
      </c>
      <c r="B8" s="4" t="s">
        <v>71</v>
      </c>
      <c r="C8" s="4">
        <v>410</v>
      </c>
      <c r="E8" s="4">
        <v>565</v>
      </c>
      <c r="F8" s="7">
        <f t="shared" si="0"/>
        <v>155</v>
      </c>
      <c r="G8" s="4" t="s">
        <v>20</v>
      </c>
      <c r="H8" s="4">
        <v>320</v>
      </c>
      <c r="I8" s="58" t="s">
        <v>72</v>
      </c>
      <c r="J8" s="22">
        <v>216.06</v>
      </c>
      <c r="K8" s="7">
        <f t="shared" si="1"/>
        <v>-103.94</v>
      </c>
    </row>
    <row r="9" spans="2:11" ht="49.5" customHeight="1">
      <c r="B9" s="4" t="s">
        <v>66</v>
      </c>
      <c r="C9" s="4">
        <v>40</v>
      </c>
      <c r="F9" s="7">
        <f t="shared" si="0"/>
        <v>-40</v>
      </c>
      <c r="G9" s="4" t="s">
        <v>73</v>
      </c>
      <c r="H9" s="4">
        <v>100</v>
      </c>
      <c r="I9" s="58" t="s">
        <v>74</v>
      </c>
      <c r="J9" s="22">
        <v>316.57</v>
      </c>
      <c r="K9" s="7">
        <f t="shared" si="1"/>
        <v>216.57</v>
      </c>
    </row>
    <row r="10" spans="2:11" ht="39" customHeight="1">
      <c r="B10" s="4" t="s">
        <v>5</v>
      </c>
      <c r="C10" s="62"/>
      <c r="D10" s="20" t="s">
        <v>75</v>
      </c>
      <c r="E10" s="4">
        <v>1671.75</v>
      </c>
      <c r="F10" s="7">
        <f t="shared" si="0"/>
        <v>1671.75</v>
      </c>
      <c r="G10" s="4" t="s">
        <v>5</v>
      </c>
      <c r="H10" s="4">
        <v>30</v>
      </c>
      <c r="I10" s="59"/>
      <c r="K10" s="7">
        <f t="shared" si="1"/>
        <v>-30</v>
      </c>
    </row>
    <row r="11" spans="1:12" s="11" customFormat="1" ht="12.75">
      <c r="A11" s="8" t="s">
        <v>6</v>
      </c>
      <c r="B11" s="9"/>
      <c r="C11" s="9">
        <f>SUM(C8:C10)</f>
        <v>450</v>
      </c>
      <c r="D11" s="9"/>
      <c r="E11" s="37">
        <f>SUM(E8:E10)</f>
        <v>2236.75</v>
      </c>
      <c r="F11" s="10">
        <f t="shared" si="0"/>
        <v>1786.75</v>
      </c>
      <c r="G11" s="9"/>
      <c r="H11" s="9">
        <f>SUM(H8:H10)</f>
        <v>450</v>
      </c>
      <c r="I11" s="9"/>
      <c r="J11" s="37">
        <f>SUM(J8:J10)</f>
        <v>532.63</v>
      </c>
      <c r="K11" s="10">
        <f t="shared" si="1"/>
        <v>82.63</v>
      </c>
      <c r="L11" s="9">
        <f>F11-K11</f>
        <v>1704.12</v>
      </c>
    </row>
    <row r="12" spans="1:11" ht="26.25">
      <c r="A12" s="2" t="s">
        <v>8</v>
      </c>
      <c r="B12" s="4" t="s">
        <v>76</v>
      </c>
      <c r="C12" s="4">
        <v>410</v>
      </c>
      <c r="E12" s="4">
        <v>365</v>
      </c>
      <c r="F12" s="7">
        <f t="shared" si="0"/>
        <v>-45</v>
      </c>
      <c r="G12" s="4" t="s">
        <v>21</v>
      </c>
      <c r="H12" s="4">
        <v>320</v>
      </c>
      <c r="I12" s="58" t="s">
        <v>77</v>
      </c>
      <c r="J12" s="22">
        <v>276.58</v>
      </c>
      <c r="K12" s="7">
        <f t="shared" si="1"/>
        <v>-43.420000000000016</v>
      </c>
    </row>
    <row r="13" spans="2:11" ht="12.75">
      <c r="B13" s="4" t="s">
        <v>66</v>
      </c>
      <c r="C13" s="4">
        <v>40</v>
      </c>
      <c r="F13" s="7">
        <f t="shared" si="0"/>
        <v>-40</v>
      </c>
      <c r="G13" s="4" t="s">
        <v>78</v>
      </c>
      <c r="H13" s="4">
        <v>100</v>
      </c>
      <c r="I13" s="59" t="s">
        <v>79</v>
      </c>
      <c r="J13" s="63">
        <v>105</v>
      </c>
      <c r="K13" s="7">
        <f t="shared" si="1"/>
        <v>5</v>
      </c>
    </row>
    <row r="14" spans="2:11" ht="25.5">
      <c r="B14" s="4" t="s">
        <v>5</v>
      </c>
      <c r="D14" s="20" t="s">
        <v>80</v>
      </c>
      <c r="E14" s="4">
        <v>290</v>
      </c>
      <c r="F14" s="7">
        <f t="shared" si="0"/>
        <v>290</v>
      </c>
      <c r="G14" s="4" t="s">
        <v>5</v>
      </c>
      <c r="H14" s="4">
        <v>30</v>
      </c>
      <c r="I14" s="59"/>
      <c r="K14" s="7">
        <f t="shared" si="1"/>
        <v>-30</v>
      </c>
    </row>
    <row r="15" spans="1:12" s="11" customFormat="1" ht="12.75">
      <c r="A15" s="8" t="s">
        <v>6</v>
      </c>
      <c r="B15" s="9"/>
      <c r="C15" s="9">
        <f>SUM(C12:C14)</f>
        <v>450</v>
      </c>
      <c r="D15" s="9"/>
      <c r="E15" s="9">
        <f>SUM(E12:E14)</f>
        <v>655</v>
      </c>
      <c r="F15" s="10">
        <f t="shared" si="0"/>
        <v>205</v>
      </c>
      <c r="G15" s="9"/>
      <c r="H15" s="9">
        <f>SUM(H12:H14)</f>
        <v>450</v>
      </c>
      <c r="I15" s="9"/>
      <c r="J15" s="64">
        <f>SUM(J12:J14)</f>
        <v>381.58</v>
      </c>
      <c r="K15" s="10">
        <f t="shared" si="1"/>
        <v>-68.42000000000002</v>
      </c>
      <c r="L15" s="9">
        <f>F15-K15</f>
        <v>273.42</v>
      </c>
    </row>
    <row r="16" spans="1:11" ht="26.25">
      <c r="A16" s="2" t="s">
        <v>9</v>
      </c>
      <c r="B16" s="4" t="s">
        <v>81</v>
      </c>
      <c r="C16" s="4">
        <v>410</v>
      </c>
      <c r="E16" s="4">
        <v>395</v>
      </c>
      <c r="F16" s="7">
        <f t="shared" si="0"/>
        <v>-15</v>
      </c>
      <c r="G16" s="4" t="s">
        <v>22</v>
      </c>
      <c r="H16" s="4">
        <v>320</v>
      </c>
      <c r="I16" s="58" t="s">
        <v>82</v>
      </c>
      <c r="J16" s="22">
        <v>216.07</v>
      </c>
      <c r="K16" s="7">
        <f t="shared" si="1"/>
        <v>-103.93</v>
      </c>
    </row>
    <row r="17" spans="2:11" ht="12.75">
      <c r="B17" s="4" t="s">
        <v>66</v>
      </c>
      <c r="C17" s="4">
        <v>40</v>
      </c>
      <c r="F17" s="7">
        <f t="shared" si="0"/>
        <v>-40</v>
      </c>
      <c r="G17" s="4" t="s">
        <v>83</v>
      </c>
      <c r="H17" s="4">
        <v>100</v>
      </c>
      <c r="I17" s="59"/>
      <c r="K17" s="7">
        <f t="shared" si="1"/>
        <v>-100</v>
      </c>
    </row>
    <row r="18" spans="2:11" ht="76.5">
      <c r="B18" s="4" t="s">
        <v>5</v>
      </c>
      <c r="D18" s="65" t="s">
        <v>90</v>
      </c>
      <c r="E18" s="66">
        <v>3779.16</v>
      </c>
      <c r="G18" s="4" t="s">
        <v>5</v>
      </c>
      <c r="H18" s="4">
        <v>30</v>
      </c>
      <c r="I18" s="60" t="s">
        <v>84</v>
      </c>
      <c r="J18" s="22">
        <v>4608.8</v>
      </c>
      <c r="K18" s="7">
        <f t="shared" si="1"/>
        <v>4578.8</v>
      </c>
    </row>
    <row r="19" spans="1:12" s="11" customFormat="1" ht="12.75">
      <c r="A19" s="8" t="s">
        <v>6</v>
      </c>
      <c r="B19" s="9"/>
      <c r="C19" s="9">
        <f>SUM(C16:C18)</f>
        <v>450</v>
      </c>
      <c r="D19" s="9"/>
      <c r="E19" s="9">
        <f>SUM(E16:E18)</f>
        <v>4174.16</v>
      </c>
      <c r="F19" s="10">
        <f>E19-C19</f>
        <v>3724.16</v>
      </c>
      <c r="G19" s="9"/>
      <c r="H19" s="9">
        <f>SUM(H16:H18)</f>
        <v>450</v>
      </c>
      <c r="I19" s="9"/>
      <c r="J19" s="67">
        <f>SUM(J16:J18)</f>
        <v>4824.87</v>
      </c>
      <c r="K19" s="10">
        <f t="shared" si="1"/>
        <v>4374.87</v>
      </c>
      <c r="L19" s="68">
        <f>F19-K19</f>
        <v>-650.71</v>
      </c>
    </row>
    <row r="20" spans="1:12" ht="12.75">
      <c r="A20" s="1" t="s">
        <v>85</v>
      </c>
      <c r="C20" s="69">
        <f>C7+C11+C15+C19</f>
        <v>1800</v>
      </c>
      <c r="E20" s="69">
        <f>E7+E11+E15+E19</f>
        <v>7638.41</v>
      </c>
      <c r="F20" s="7">
        <f>F7+F11+F15+F19</f>
        <v>5838.41</v>
      </c>
      <c r="H20" s="69">
        <f>H7+H11+H15+H19</f>
        <v>1800</v>
      </c>
      <c r="I20" s="59"/>
      <c r="J20" s="70">
        <f>J7+J11+J15+J19</f>
        <v>6224.96</v>
      </c>
      <c r="K20" s="71">
        <f>K7+K11+K15+K19</f>
        <v>4424.96</v>
      </c>
      <c r="L20" s="72">
        <f>L7+L11+L15+L19</f>
        <v>1413.4499999999998</v>
      </c>
    </row>
    <row r="21" spans="1:9" ht="12.75">
      <c r="A21" s="1"/>
      <c r="I21" s="59"/>
    </row>
    <row r="22" spans="1:12" s="18" customFormat="1" ht="12.75">
      <c r="A22" s="15"/>
      <c r="B22" s="16"/>
      <c r="C22" s="16"/>
      <c r="D22" s="16"/>
      <c r="E22" s="16"/>
      <c r="F22" s="26"/>
      <c r="G22" s="16"/>
      <c r="H22" s="16"/>
      <c r="I22" s="16"/>
      <c r="J22" s="25"/>
      <c r="K22" s="17"/>
      <c r="L22" s="16"/>
    </row>
    <row r="23" ht="12.75">
      <c r="F23" s="14"/>
    </row>
    <row r="24" spans="1:12" ht="30.75" customHeight="1" thickBot="1">
      <c r="A24" s="12" t="s">
        <v>10</v>
      </c>
      <c r="C24" s="13" t="s">
        <v>11</v>
      </c>
      <c r="D24" s="13" t="s">
        <v>12</v>
      </c>
      <c r="E24" s="13" t="s">
        <v>86</v>
      </c>
      <c r="F24" s="28" t="s">
        <v>87</v>
      </c>
      <c r="G24" s="28" t="s">
        <v>33</v>
      </c>
      <c r="I24" s="22"/>
      <c r="L24"/>
    </row>
    <row r="25" spans="2:12" ht="12.75">
      <c r="B25" s="1" t="s">
        <v>88</v>
      </c>
      <c r="C25" s="4">
        <v>701.89</v>
      </c>
      <c r="D25" s="4">
        <v>2935.63</v>
      </c>
      <c r="E25" s="14">
        <f>C25+D25</f>
        <v>3637.52</v>
      </c>
      <c r="F25" s="16"/>
      <c r="I25" s="22"/>
      <c r="L25"/>
    </row>
    <row r="26" spans="2:12" ht="12.75">
      <c r="B26" s="1" t="s">
        <v>13</v>
      </c>
      <c r="E26" s="14"/>
      <c r="F26" s="4"/>
      <c r="I26" s="22"/>
      <c r="L26"/>
    </row>
    <row r="27" spans="2:12" ht="12.75">
      <c r="B27" s="1" t="s">
        <v>14</v>
      </c>
      <c r="C27" s="66">
        <v>2462.63</v>
      </c>
      <c r="D27" s="66">
        <v>2965.38</v>
      </c>
      <c r="E27" s="14">
        <f>C27+D27</f>
        <v>5428.01</v>
      </c>
      <c r="F27" s="4">
        <f>E27-E25</f>
        <v>1790.4900000000002</v>
      </c>
      <c r="G27" s="73">
        <f>F27-L11-L7</f>
        <v>-0.24999999999965894</v>
      </c>
      <c r="I27" s="22"/>
      <c r="L27"/>
    </row>
    <row r="28" spans="2:12" ht="12.75">
      <c r="B28" s="1" t="s">
        <v>15</v>
      </c>
      <c r="C28" s="4">
        <v>2736.05</v>
      </c>
      <c r="E28" s="14"/>
      <c r="F28" s="4"/>
      <c r="I28" s="22"/>
      <c r="L28"/>
    </row>
    <row r="29" spans="2:12" ht="12.75">
      <c r="B29" s="1" t="s">
        <v>16</v>
      </c>
      <c r="C29" s="9">
        <v>2055.68</v>
      </c>
      <c r="D29" s="9">
        <v>2995.04</v>
      </c>
      <c r="E29" s="9">
        <f>C29+D29</f>
        <v>5050.719999999999</v>
      </c>
      <c r="F29" s="9">
        <f>E29-E25</f>
        <v>1413.1999999999994</v>
      </c>
      <c r="G29" s="74">
        <f>F29-L20</f>
        <v>-0.25000000000045475</v>
      </c>
      <c r="I29" s="22"/>
      <c r="L29"/>
    </row>
    <row r="30" spans="2:12" ht="12.75">
      <c r="B30" s="1" t="s">
        <v>89</v>
      </c>
      <c r="C30" s="4">
        <f>C29-C25</f>
        <v>1353.79</v>
      </c>
      <c r="E30" s="14"/>
      <c r="F30" s="4"/>
      <c r="I30" s="22"/>
      <c r="L30"/>
    </row>
    <row r="31" spans="5:12" ht="12.75">
      <c r="E31" s="14"/>
      <c r="F31" s="4"/>
      <c r="I31" s="22"/>
      <c r="L31"/>
    </row>
    <row r="32" spans="1:12" ht="12.75">
      <c r="A32" s="1" t="s">
        <v>18</v>
      </c>
      <c r="B32" s="29">
        <v>40563</v>
      </c>
      <c r="E32" s="14"/>
      <c r="F32" s="19" t="s">
        <v>19</v>
      </c>
      <c r="G32" s="83"/>
      <c r="H32" s="83"/>
      <c r="I32" s="83"/>
      <c r="J32" s="83"/>
      <c r="L32"/>
    </row>
    <row r="33" spans="5:12" ht="12.75">
      <c r="E33" s="14"/>
      <c r="F33" s="4"/>
      <c r="I33" s="22"/>
      <c r="L33"/>
    </row>
    <row r="34" spans="5:12" ht="12.75">
      <c r="E34" s="14"/>
      <c r="F34" s="4"/>
      <c r="I34" s="22"/>
      <c r="L34"/>
    </row>
    <row r="35" spans="2:12" ht="80.25" customHeight="1">
      <c r="B35" s="84" t="s">
        <v>91</v>
      </c>
      <c r="C35" s="84"/>
      <c r="D35" s="84"/>
      <c r="E35" s="84"/>
      <c r="F35" s="84"/>
      <c r="G35" s="84"/>
      <c r="I35" s="22"/>
      <c r="L35"/>
    </row>
    <row r="36" ht="12.75">
      <c r="F36" s="14"/>
    </row>
    <row r="37" ht="12.75">
      <c r="F37" s="14"/>
    </row>
    <row r="38" ht="12.75">
      <c r="F38" s="14"/>
    </row>
    <row r="39" ht="12.75">
      <c r="F39" s="14"/>
    </row>
    <row r="40" ht="12.75">
      <c r="F40" s="14"/>
    </row>
    <row r="41" ht="12.75">
      <c r="F41" s="14"/>
    </row>
    <row r="42" ht="12.75">
      <c r="F42" s="14"/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7" ht="12.75"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  <row r="76" ht="12.75">
      <c r="F76" s="14"/>
    </row>
    <row r="77" ht="12.75">
      <c r="F77" s="14"/>
    </row>
    <row r="78" ht="12.75">
      <c r="F78" s="14"/>
    </row>
    <row r="79" ht="12.75">
      <c r="F79" s="14"/>
    </row>
    <row r="80" ht="12.75">
      <c r="F80" s="14"/>
    </row>
    <row r="81" ht="12.75">
      <c r="F81" s="14"/>
    </row>
    <row r="82" ht="12.75">
      <c r="F82" s="14"/>
    </row>
    <row r="83" ht="12.75">
      <c r="F83" s="14"/>
    </row>
    <row r="84" ht="12.75">
      <c r="F84" s="14"/>
    </row>
    <row r="85" ht="12.75">
      <c r="F85" s="14"/>
    </row>
    <row r="86" ht="12.75">
      <c r="F86" s="14"/>
    </row>
    <row r="87" ht="12.75">
      <c r="F87" s="14"/>
    </row>
    <row r="88" ht="12.75">
      <c r="F88" s="14"/>
    </row>
    <row r="89" ht="12.75">
      <c r="F89" s="14"/>
    </row>
    <row r="90" ht="12.75"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ht="12.75"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ht="12.75">
      <c r="F109" s="14"/>
    </row>
    <row r="110" ht="12.75">
      <c r="F110" s="14"/>
    </row>
    <row r="111" ht="12.75">
      <c r="F111" s="14"/>
    </row>
  </sheetData>
  <mergeCells count="4">
    <mergeCell ref="B2:F2"/>
    <mergeCell ref="G2:K2"/>
    <mergeCell ref="G32:J32"/>
    <mergeCell ref="B35:G35"/>
  </mergeCells>
  <printOptions gridLines="1" horizontalCentered="1"/>
  <pageMargins left="0.25" right="0.25" top="1.25" bottom="1" header="0.5" footer="0.5"/>
  <pageSetup fitToHeight="1" fitToWidth="1" horizontalDpi="600" verticalDpi="600" orientation="landscape" scale="56" r:id="rId1"/>
  <headerFooter alignWithMargins="0">
    <oddHeader>&amp;C&amp;"Arial,Bold"&amp;20New York Forest Owners Association
Western Finger Lakes Chapter
2010 Account and Budget Tracking &amp;R&amp;D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29.57421875" style="4" customWidth="1"/>
    <col min="3" max="3" width="10.421875" style="4" customWidth="1"/>
    <col min="4" max="5" width="18.28125" style="4" customWidth="1"/>
    <col min="6" max="6" width="12.140625" style="4" customWidth="1"/>
    <col min="7" max="7" width="12.421875" style="7" customWidth="1"/>
    <col min="8" max="10" width="7.140625" style="4" customWidth="1"/>
    <col min="11" max="11" width="9.8515625" style="4" customWidth="1"/>
    <col min="12" max="12" width="10.421875" style="4" customWidth="1"/>
    <col min="13" max="13" width="11.28125" style="4" customWidth="1"/>
    <col min="14" max="14" width="25.140625" style="4" customWidth="1"/>
    <col min="15" max="15" width="17.28125" style="22" customWidth="1"/>
    <col min="16" max="16" width="12.421875" style="7" customWidth="1"/>
    <col min="17" max="17" width="15.00390625" style="4" customWidth="1"/>
    <col min="18" max="18" width="13.28125" style="0" customWidth="1"/>
  </cols>
  <sheetData>
    <row r="1" spans="1:7" ht="18">
      <c r="A1" s="12" t="s">
        <v>17</v>
      </c>
      <c r="G1" s="14"/>
    </row>
    <row r="2" spans="2:16" ht="18">
      <c r="B2" s="80" t="s">
        <v>0</v>
      </c>
      <c r="C2" s="80"/>
      <c r="D2" s="80"/>
      <c r="E2" s="80"/>
      <c r="F2" s="80"/>
      <c r="G2" s="100"/>
      <c r="H2" s="80" t="s">
        <v>3</v>
      </c>
      <c r="I2" s="80"/>
      <c r="J2" s="80"/>
      <c r="K2" s="80"/>
      <c r="L2" s="80"/>
      <c r="M2" s="80"/>
      <c r="N2" s="80"/>
      <c r="O2" s="80"/>
      <c r="P2" s="81"/>
    </row>
    <row r="3" spans="2:17" s="3" customFormat="1" ht="48" thickBot="1">
      <c r="B3" s="5" t="s">
        <v>1</v>
      </c>
      <c r="C3" s="5" t="s">
        <v>2</v>
      </c>
      <c r="D3" s="95" t="s">
        <v>23</v>
      </c>
      <c r="E3" s="95"/>
      <c r="F3" s="6" t="s">
        <v>24</v>
      </c>
      <c r="G3" s="36" t="s">
        <v>30</v>
      </c>
      <c r="H3" s="104" t="s">
        <v>1</v>
      </c>
      <c r="I3" s="95"/>
      <c r="J3" s="95"/>
      <c r="K3" s="95"/>
      <c r="L3" s="5" t="s">
        <v>2</v>
      </c>
      <c r="M3" s="95" t="s">
        <v>23</v>
      </c>
      <c r="N3" s="95"/>
      <c r="O3" s="6" t="s">
        <v>24</v>
      </c>
      <c r="P3" s="35" t="s">
        <v>31</v>
      </c>
      <c r="Q3" s="6" t="s">
        <v>32</v>
      </c>
    </row>
    <row r="4" spans="1:16" ht="19.5" customHeight="1">
      <c r="A4" s="2" t="s">
        <v>4</v>
      </c>
      <c r="B4" s="51" t="s">
        <v>92</v>
      </c>
      <c r="C4" s="4">
        <v>410</v>
      </c>
      <c r="D4" s="96"/>
      <c r="E4" s="96"/>
      <c r="F4" s="20">
        <v>315</v>
      </c>
      <c r="G4" s="30">
        <f>IF(F4="","",F4-C4)</f>
        <v>-95</v>
      </c>
      <c r="H4" s="105" t="s">
        <v>64</v>
      </c>
      <c r="I4" s="106"/>
      <c r="J4" s="106"/>
      <c r="K4" s="106"/>
      <c r="L4" s="4">
        <v>275</v>
      </c>
      <c r="M4" s="96" t="s">
        <v>93</v>
      </c>
      <c r="N4" s="96"/>
      <c r="O4" s="22">
        <v>271.24</v>
      </c>
      <c r="P4" s="21">
        <f>IF(O4="","",O4-L4)</f>
        <v>-3.759999999999991</v>
      </c>
    </row>
    <row r="5" spans="2:16" ht="29.25" customHeight="1">
      <c r="B5" s="51" t="s">
        <v>25</v>
      </c>
      <c r="C5" s="4">
        <v>60</v>
      </c>
      <c r="D5" s="85"/>
      <c r="E5" s="85"/>
      <c r="G5" s="30">
        <f>IF(F5="","",F5-C5)</f>
      </c>
      <c r="H5" s="102" t="s">
        <v>25</v>
      </c>
      <c r="I5" s="85"/>
      <c r="J5" s="85"/>
      <c r="K5" s="85"/>
      <c r="L5" s="4">
        <v>100</v>
      </c>
      <c r="M5" s="94" t="s">
        <v>94</v>
      </c>
      <c r="N5" s="94"/>
      <c r="O5" s="22">
        <v>225</v>
      </c>
      <c r="P5" s="21">
        <f>IF(O5="","",O5-L5)</f>
        <v>125</v>
      </c>
    </row>
    <row r="6" spans="2:16" ht="19.5" customHeight="1">
      <c r="B6" s="51" t="s">
        <v>5</v>
      </c>
      <c r="C6" s="4">
        <v>20</v>
      </c>
      <c r="D6" s="93"/>
      <c r="E6" s="93"/>
      <c r="G6" s="30">
        <f>IF(F6="","",F6-C6)</f>
      </c>
      <c r="H6" s="102" t="s">
        <v>5</v>
      </c>
      <c r="I6" s="85"/>
      <c r="J6" s="85"/>
      <c r="K6" s="85"/>
      <c r="L6" s="4">
        <v>30</v>
      </c>
      <c r="M6" s="93"/>
      <c r="N6" s="93"/>
      <c r="O6" s="23"/>
      <c r="P6" s="21">
        <f>IF(O6="","",O6-L6)</f>
      </c>
    </row>
    <row r="7" spans="1:17" s="11" customFormat="1" ht="19.5" customHeight="1">
      <c r="A7" s="8" t="s">
        <v>6</v>
      </c>
      <c r="B7" s="75"/>
      <c r="C7" s="9">
        <f>SUM(C4:C6)</f>
        <v>490</v>
      </c>
      <c r="D7" s="91"/>
      <c r="E7" s="91"/>
      <c r="F7" s="37">
        <f>SUM(F4:F6)</f>
        <v>315</v>
      </c>
      <c r="G7" s="31">
        <f>SUM(G4:G6)</f>
        <v>-95</v>
      </c>
      <c r="H7" s="103"/>
      <c r="I7" s="91"/>
      <c r="J7" s="91"/>
      <c r="K7" s="91"/>
      <c r="L7" s="9">
        <f>SUM(L4:L6)</f>
        <v>405</v>
      </c>
      <c r="M7" s="91"/>
      <c r="N7" s="91"/>
      <c r="O7" s="38">
        <f>SUM(O4:O6)</f>
        <v>496.24</v>
      </c>
      <c r="P7" s="10">
        <f>SUM(P4:P6)</f>
        <v>121.24000000000001</v>
      </c>
      <c r="Q7" s="9">
        <f>G7-P7</f>
        <v>-216.24</v>
      </c>
    </row>
    <row r="8" spans="1:16" ht="19.5" customHeight="1">
      <c r="A8" s="2" t="s">
        <v>7</v>
      </c>
      <c r="B8" s="51" t="s">
        <v>95</v>
      </c>
      <c r="C8" s="4">
        <v>410</v>
      </c>
      <c r="D8" s="99"/>
      <c r="E8" s="99"/>
      <c r="F8" s="4">
        <v>615</v>
      </c>
      <c r="G8" s="30">
        <f>IF(F8="","",F8-C8)</f>
        <v>205</v>
      </c>
      <c r="H8" s="101" t="s">
        <v>20</v>
      </c>
      <c r="I8" s="99"/>
      <c r="J8" s="99"/>
      <c r="K8" s="99"/>
      <c r="L8" s="4">
        <v>275</v>
      </c>
      <c r="M8" s="92" t="s">
        <v>96</v>
      </c>
      <c r="N8" s="92"/>
      <c r="O8" s="22">
        <v>358.22</v>
      </c>
      <c r="P8" s="21">
        <f>IF(O8="","",O8-L8)</f>
        <v>83.22000000000003</v>
      </c>
    </row>
    <row r="9" spans="2:16" ht="18.75" customHeight="1">
      <c r="B9" s="51" t="s">
        <v>25</v>
      </c>
      <c r="C9" s="4">
        <v>60</v>
      </c>
      <c r="D9" s="85" t="s">
        <v>97</v>
      </c>
      <c r="E9" s="85"/>
      <c r="F9" s="4">
        <v>10</v>
      </c>
      <c r="G9" s="30">
        <f>IF(F9="","",F9-C9)</f>
        <v>-50</v>
      </c>
      <c r="H9" s="102" t="s">
        <v>25</v>
      </c>
      <c r="I9" s="85"/>
      <c r="J9" s="85"/>
      <c r="K9" s="85"/>
      <c r="L9" s="4">
        <v>100</v>
      </c>
      <c r="M9" s="93" t="s">
        <v>98</v>
      </c>
      <c r="N9" s="93"/>
      <c r="O9" s="22">
        <v>116.2</v>
      </c>
      <c r="P9" s="21">
        <f>IF(O9="","",O9-L9)</f>
        <v>16.200000000000003</v>
      </c>
    </row>
    <row r="10" spans="2:16" ht="27" customHeight="1">
      <c r="B10" s="51" t="s">
        <v>5</v>
      </c>
      <c r="C10" s="4">
        <v>20</v>
      </c>
      <c r="D10" s="93" t="s">
        <v>99</v>
      </c>
      <c r="E10" s="93"/>
      <c r="F10" s="4">
        <v>1288.9</v>
      </c>
      <c r="G10" s="30">
        <f>IF(F10="","",F10-C10)</f>
        <v>1268.9</v>
      </c>
      <c r="H10" s="102" t="s">
        <v>5</v>
      </c>
      <c r="I10" s="85"/>
      <c r="J10" s="85"/>
      <c r="K10" s="85"/>
      <c r="L10" s="4">
        <v>30</v>
      </c>
      <c r="M10" s="94" t="s">
        <v>100</v>
      </c>
      <c r="N10" s="94"/>
      <c r="O10" s="22">
        <v>1551.16</v>
      </c>
      <c r="P10" s="21">
        <f>IF(O10="","",O10-L10)</f>
        <v>1521.16</v>
      </c>
    </row>
    <row r="11" spans="1:17" s="11" customFormat="1" ht="19.5" customHeight="1">
      <c r="A11" s="8" t="s">
        <v>6</v>
      </c>
      <c r="B11" s="75"/>
      <c r="C11" s="9">
        <f>SUM(C8:C10)</f>
        <v>490</v>
      </c>
      <c r="D11" s="91"/>
      <c r="E11" s="91"/>
      <c r="F11" s="37">
        <f>SUM(F8:F10)</f>
        <v>1913.9</v>
      </c>
      <c r="G11" s="31">
        <f>SUM(G8:G10)</f>
        <v>1423.9</v>
      </c>
      <c r="H11" s="103"/>
      <c r="I11" s="91"/>
      <c r="J11" s="91"/>
      <c r="K11" s="91"/>
      <c r="L11" s="9">
        <f>SUM(L8:L10)</f>
        <v>405</v>
      </c>
      <c r="M11" s="91"/>
      <c r="N11" s="91"/>
      <c r="O11" s="38">
        <f>SUM(O8:O10)</f>
        <v>2025.5800000000002</v>
      </c>
      <c r="P11" s="10">
        <f>SUM(P8:P10)</f>
        <v>1620.5800000000002</v>
      </c>
      <c r="Q11" s="9">
        <f>G11-P11</f>
        <v>-196.68000000000006</v>
      </c>
    </row>
    <row r="12" spans="1:16" ht="19.5" customHeight="1">
      <c r="A12" s="2" t="s">
        <v>8</v>
      </c>
      <c r="B12" s="51" t="s">
        <v>101</v>
      </c>
      <c r="C12" s="4">
        <v>410</v>
      </c>
      <c r="D12" s="99"/>
      <c r="E12" s="99"/>
      <c r="F12" s="4">
        <v>450</v>
      </c>
      <c r="G12" s="30">
        <f>IF(F12="","",F12-C12)</f>
        <v>40</v>
      </c>
      <c r="H12" s="101" t="s">
        <v>21</v>
      </c>
      <c r="I12" s="99"/>
      <c r="J12" s="99"/>
      <c r="K12" s="99"/>
      <c r="L12" s="4">
        <v>275</v>
      </c>
      <c r="M12" s="92" t="s">
        <v>102</v>
      </c>
      <c r="N12" s="92"/>
      <c r="O12" s="22">
        <v>427.25</v>
      </c>
      <c r="P12" s="21">
        <f>IF(O12="","",O12-L12)</f>
        <v>152.25</v>
      </c>
    </row>
    <row r="13" spans="2:16" ht="38.25" customHeight="1">
      <c r="B13" s="51" t="s">
        <v>25</v>
      </c>
      <c r="C13" s="4">
        <v>60</v>
      </c>
      <c r="D13" s="93" t="s">
        <v>103</v>
      </c>
      <c r="E13" s="93"/>
      <c r="F13" s="4">
        <v>1250</v>
      </c>
      <c r="G13" s="30">
        <f>IF(F13="","",F13-C13)</f>
        <v>1190</v>
      </c>
      <c r="H13" s="102" t="s">
        <v>25</v>
      </c>
      <c r="I13" s="85"/>
      <c r="J13" s="85"/>
      <c r="K13" s="85"/>
      <c r="L13" s="4">
        <v>100</v>
      </c>
      <c r="M13" s="85" t="s">
        <v>104</v>
      </c>
      <c r="N13" s="85"/>
      <c r="O13" s="22">
        <v>90</v>
      </c>
      <c r="P13" s="21">
        <f>IF(O13="","",O13-L13)</f>
        <v>-10</v>
      </c>
    </row>
    <row r="14" spans="2:16" ht="53.25" customHeight="1">
      <c r="B14" s="51" t="s">
        <v>5</v>
      </c>
      <c r="C14" s="4">
        <v>20</v>
      </c>
      <c r="D14" s="93" t="s">
        <v>105</v>
      </c>
      <c r="E14" s="93"/>
      <c r="F14" s="4">
        <v>8</v>
      </c>
      <c r="G14" s="30">
        <f>IF(F14="","",F14-C14)</f>
        <v>-12</v>
      </c>
      <c r="H14" s="102" t="s">
        <v>5</v>
      </c>
      <c r="I14" s="85"/>
      <c r="J14" s="85"/>
      <c r="K14" s="85"/>
      <c r="L14" s="4">
        <v>30</v>
      </c>
      <c r="M14" s="94" t="s">
        <v>106</v>
      </c>
      <c r="N14" s="94"/>
      <c r="O14" s="22">
        <v>2512.33</v>
      </c>
      <c r="P14" s="21">
        <f>IF(O14="","",O14-L14)</f>
        <v>2482.33</v>
      </c>
    </row>
    <row r="15" spans="1:17" s="11" customFormat="1" ht="19.5" customHeight="1">
      <c r="A15" s="8" t="s">
        <v>6</v>
      </c>
      <c r="B15" s="75"/>
      <c r="C15" s="9">
        <f>SUM(C12:C14)</f>
        <v>490</v>
      </c>
      <c r="D15" s="91"/>
      <c r="E15" s="91"/>
      <c r="F15" s="37">
        <f>SUM(F12:F14)</f>
        <v>1708</v>
      </c>
      <c r="G15" s="31">
        <f>SUM(G13:G14)</f>
        <v>1178</v>
      </c>
      <c r="H15" s="103"/>
      <c r="I15" s="91"/>
      <c r="J15" s="91"/>
      <c r="K15" s="91"/>
      <c r="L15" s="9">
        <f>SUM(L12:L14)</f>
        <v>405</v>
      </c>
      <c r="M15" s="91"/>
      <c r="N15" s="91"/>
      <c r="O15" s="38">
        <f>SUM(O12:O14)</f>
        <v>3029.58</v>
      </c>
      <c r="P15" s="10">
        <f>SUM(P12:P14)</f>
        <v>2624.58</v>
      </c>
      <c r="Q15" s="9">
        <f>G15-P15</f>
        <v>-1446.58</v>
      </c>
    </row>
    <row r="16" spans="1:16" ht="42" customHeight="1">
      <c r="A16" s="2" t="s">
        <v>9</v>
      </c>
      <c r="B16" s="51" t="s">
        <v>107</v>
      </c>
      <c r="C16" s="4">
        <v>410</v>
      </c>
      <c r="D16" s="99" t="s">
        <v>108</v>
      </c>
      <c r="E16" s="99"/>
      <c r="F16" s="4">
        <v>365</v>
      </c>
      <c r="G16" s="30">
        <f>IF(F16="","",F16-C16)</f>
        <v>-45</v>
      </c>
      <c r="H16" s="101" t="s">
        <v>22</v>
      </c>
      <c r="I16" s="99"/>
      <c r="J16" s="99"/>
      <c r="K16" s="99"/>
      <c r="L16" s="4">
        <v>275</v>
      </c>
      <c r="M16" s="92" t="s">
        <v>109</v>
      </c>
      <c r="N16" s="92"/>
      <c r="O16" s="22">
        <v>630.94</v>
      </c>
      <c r="P16" s="21">
        <f>IF(O16="","",O16-L16)</f>
        <v>355.94000000000005</v>
      </c>
    </row>
    <row r="17" spans="2:16" ht="51" customHeight="1">
      <c r="B17" s="51" t="s">
        <v>25</v>
      </c>
      <c r="C17" s="4">
        <v>60</v>
      </c>
      <c r="D17" s="85" t="s">
        <v>110</v>
      </c>
      <c r="E17" s="85"/>
      <c r="F17" s="4">
        <v>300</v>
      </c>
      <c r="G17" s="30">
        <f>IF(F17="","",F17-C17)</f>
        <v>240</v>
      </c>
      <c r="H17" s="102" t="s">
        <v>25</v>
      </c>
      <c r="I17" s="85"/>
      <c r="J17" s="85"/>
      <c r="K17" s="85"/>
      <c r="L17" s="4">
        <v>100</v>
      </c>
      <c r="M17" s="93" t="s">
        <v>111</v>
      </c>
      <c r="N17" s="93"/>
      <c r="O17" s="22">
        <v>1675</v>
      </c>
      <c r="P17" s="21">
        <f>IF(O17="","",O17-L17)</f>
        <v>1575</v>
      </c>
    </row>
    <row r="18" spans="2:16" ht="27.75" customHeight="1">
      <c r="B18" s="51" t="s">
        <v>26</v>
      </c>
      <c r="C18" s="4">
        <v>1500</v>
      </c>
      <c r="D18" s="93" t="s">
        <v>112</v>
      </c>
      <c r="E18" s="93"/>
      <c r="F18" s="4">
        <v>2011</v>
      </c>
      <c r="G18" s="30">
        <f>IF(F18="","",F18-C18)</f>
        <v>511</v>
      </c>
      <c r="H18" s="102" t="s">
        <v>26</v>
      </c>
      <c r="I18" s="85"/>
      <c r="J18" s="85"/>
      <c r="K18" s="85"/>
      <c r="L18" s="4">
        <v>2000</v>
      </c>
      <c r="M18" s="93" t="s">
        <v>113</v>
      </c>
      <c r="N18" s="93"/>
      <c r="O18" s="22">
        <v>2063.02</v>
      </c>
      <c r="P18" s="21">
        <f>IF(O18="","",O18-L18)</f>
        <v>63.01999999999998</v>
      </c>
    </row>
    <row r="19" spans="2:16" ht="19.5" customHeight="1">
      <c r="B19" s="51"/>
      <c r="D19" s="85"/>
      <c r="E19" s="85"/>
      <c r="G19" s="30"/>
      <c r="H19" s="102" t="s">
        <v>27</v>
      </c>
      <c r="I19" s="85"/>
      <c r="J19" s="85"/>
      <c r="K19" s="85"/>
      <c r="L19" s="4">
        <v>250</v>
      </c>
      <c r="M19" s="85"/>
      <c r="N19" s="85"/>
      <c r="O19" s="22">
        <v>250</v>
      </c>
      <c r="P19" s="21">
        <f>IF(O19="","",O19-L19)</f>
        <v>0</v>
      </c>
    </row>
    <row r="20" spans="2:16" ht="27.75" customHeight="1">
      <c r="B20" s="51" t="s">
        <v>5</v>
      </c>
      <c r="C20" s="4">
        <v>20</v>
      </c>
      <c r="D20" s="86" t="s">
        <v>114</v>
      </c>
      <c r="E20" s="86"/>
      <c r="F20" s="4">
        <v>2750</v>
      </c>
      <c r="G20" s="30">
        <f>IF(F20="","",F20-C20)</f>
        <v>2730</v>
      </c>
      <c r="H20" s="102" t="s">
        <v>5</v>
      </c>
      <c r="I20" s="85"/>
      <c r="J20" s="85"/>
      <c r="K20" s="85"/>
      <c r="L20" s="4">
        <v>30</v>
      </c>
      <c r="M20" s="86"/>
      <c r="N20" s="86"/>
      <c r="P20" s="21">
        <f>IF(O20="","",O20-L20)</f>
      </c>
    </row>
    <row r="21" spans="1:17" s="11" customFormat="1" ht="19.5" customHeight="1">
      <c r="A21" s="8" t="s">
        <v>6</v>
      </c>
      <c r="B21" s="75"/>
      <c r="C21" s="9">
        <f>SUM(C16:C20)</f>
        <v>1990</v>
      </c>
      <c r="D21" s="91"/>
      <c r="E21" s="91"/>
      <c r="F21" s="9">
        <f>SUM(F16:F20)</f>
        <v>5426</v>
      </c>
      <c r="G21" s="31">
        <f>SUM(G16:G20)</f>
        <v>3436</v>
      </c>
      <c r="H21" s="103"/>
      <c r="I21" s="91"/>
      <c r="J21" s="91"/>
      <c r="K21" s="91"/>
      <c r="L21" s="9">
        <f>SUM(L16:L20)</f>
        <v>2655</v>
      </c>
      <c r="M21" s="83"/>
      <c r="N21" s="83"/>
      <c r="O21" s="24">
        <f>SUM(O16:O20)</f>
        <v>4618.96</v>
      </c>
      <c r="P21" s="10">
        <f>SUM(P16:P20)</f>
        <v>1993.96</v>
      </c>
      <c r="Q21" s="9">
        <f>G21-P21</f>
        <v>1442.04</v>
      </c>
    </row>
    <row r="22" spans="1:17" ht="19.5" customHeight="1">
      <c r="A22" s="33" t="s">
        <v>115</v>
      </c>
      <c r="C22" s="4">
        <f>C7+C11+C15+C21</f>
        <v>3460</v>
      </c>
      <c r="D22" s="89"/>
      <c r="E22" s="89"/>
      <c r="F22" s="4">
        <f>F7+F11+F15+F21</f>
        <v>9362.9</v>
      </c>
      <c r="G22" s="32">
        <f>G7+G11+G15+G21</f>
        <v>5942.9</v>
      </c>
      <c r="H22" s="101"/>
      <c r="I22" s="99"/>
      <c r="J22" s="99"/>
      <c r="K22" s="99"/>
      <c r="L22" s="14">
        <f>L7+L11+L15+L21</f>
        <v>3870</v>
      </c>
      <c r="M22" s="89"/>
      <c r="N22" s="89"/>
      <c r="O22" s="14">
        <f>O7+O11+O15+O21</f>
        <v>10170.36</v>
      </c>
      <c r="P22" s="7">
        <f>P7+P11+P15+P21</f>
        <v>6360.36</v>
      </c>
      <c r="Q22" s="14">
        <f>Q7+Q11+Q15+Q21</f>
        <v>-417.46000000000004</v>
      </c>
    </row>
    <row r="23" spans="1:14" ht="12.75">
      <c r="A23" s="1"/>
      <c r="D23" s="88"/>
      <c r="E23" s="88"/>
      <c r="G23" s="32"/>
      <c r="H23" s="102"/>
      <c r="I23" s="85"/>
      <c r="J23" s="85"/>
      <c r="K23" s="85"/>
      <c r="M23" s="88"/>
      <c r="N23" s="88"/>
    </row>
    <row r="24" spans="1:17" s="18" customFormat="1" ht="12.75">
      <c r="A24" s="15"/>
      <c r="B24" s="16"/>
      <c r="C24" s="16"/>
      <c r="D24" s="90"/>
      <c r="E24" s="90"/>
      <c r="F24" s="16"/>
      <c r="G24" s="26"/>
      <c r="H24" s="16"/>
      <c r="I24" s="16"/>
      <c r="J24" s="16"/>
      <c r="K24" s="16"/>
      <c r="L24" s="16"/>
      <c r="M24" s="90"/>
      <c r="N24" s="90"/>
      <c r="O24" s="25"/>
      <c r="P24" s="17"/>
      <c r="Q24" s="16"/>
    </row>
    <row r="25" spans="4:14" ht="12.75">
      <c r="D25" s="88"/>
      <c r="E25" s="88"/>
      <c r="G25" s="14"/>
      <c r="M25" s="88"/>
      <c r="N25" s="88"/>
    </row>
    <row r="26" spans="1:18" ht="40.5" customHeight="1" thickBot="1">
      <c r="A26" s="12" t="s">
        <v>10</v>
      </c>
      <c r="C26" s="13" t="s">
        <v>11</v>
      </c>
      <c r="D26" s="98" t="s">
        <v>12</v>
      </c>
      <c r="E26" s="98"/>
      <c r="F26" s="13" t="s">
        <v>116</v>
      </c>
      <c r="G26" s="28" t="s">
        <v>117</v>
      </c>
      <c r="H26" s="107" t="s">
        <v>33</v>
      </c>
      <c r="I26" s="107"/>
      <c r="J26" s="107"/>
      <c r="K26" s="107"/>
      <c r="L26" s="41"/>
      <c r="M26" s="13" t="s">
        <v>29</v>
      </c>
      <c r="N26" s="13"/>
      <c r="O26" s="13" t="s">
        <v>28</v>
      </c>
      <c r="Q26" s="46"/>
      <c r="R26" s="47"/>
    </row>
    <row r="27" spans="2:18" ht="12.75">
      <c r="B27" s="1" t="s">
        <v>118</v>
      </c>
      <c r="C27" s="4">
        <v>2055.68</v>
      </c>
      <c r="D27" s="97">
        <v>2995.04</v>
      </c>
      <c r="E27" s="97"/>
      <c r="F27" s="14">
        <f>C27+D27</f>
        <v>5050.719999999999</v>
      </c>
      <c r="G27" s="16"/>
      <c r="H27" s="88"/>
      <c r="I27" s="88"/>
      <c r="J27" s="88"/>
      <c r="K27" s="88"/>
      <c r="M27" s="27">
        <v>1009.5</v>
      </c>
      <c r="N27" s="27"/>
      <c r="O27" s="27">
        <f>IF(C27="","",F27+M27)</f>
        <v>6060.219999999999</v>
      </c>
      <c r="Q27" s="48"/>
      <c r="R27" s="49"/>
    </row>
    <row r="28" spans="2:18" ht="12.75">
      <c r="B28" s="1" t="s">
        <v>13</v>
      </c>
      <c r="C28" s="4">
        <v>1874.44</v>
      </c>
      <c r="D28" s="88" t="s">
        <v>119</v>
      </c>
      <c r="E28" s="88"/>
      <c r="F28" s="14">
        <v>4869.48</v>
      </c>
      <c r="G28" s="4">
        <f>F28-F$27</f>
        <v>-181.23999999999978</v>
      </c>
      <c r="H28" s="88"/>
      <c r="I28" s="88"/>
      <c r="J28" s="88"/>
      <c r="K28" s="88"/>
      <c r="M28" s="27"/>
      <c r="N28" s="27"/>
      <c r="O28" s="27"/>
      <c r="Q28" s="48"/>
      <c r="R28" s="49"/>
    </row>
    <row r="29" spans="2:18" ht="12.75">
      <c r="B29" s="1" t="s">
        <v>14</v>
      </c>
      <c r="C29" s="4">
        <v>1762.76</v>
      </c>
      <c r="D29" s="88" t="s">
        <v>119</v>
      </c>
      <c r="E29" s="88"/>
      <c r="F29" s="14">
        <v>4757.8</v>
      </c>
      <c r="G29" s="4">
        <f>F29-F$27</f>
        <v>-292.91999999999916</v>
      </c>
      <c r="H29" s="88"/>
      <c r="I29" s="88"/>
      <c r="J29" s="88"/>
      <c r="K29" s="88"/>
      <c r="Q29" s="50"/>
      <c r="R29" s="51"/>
    </row>
    <row r="30" spans="2:18" ht="12.75">
      <c r="B30" s="1" t="s">
        <v>15</v>
      </c>
      <c r="C30" s="4">
        <v>441.18</v>
      </c>
      <c r="D30" s="88" t="s">
        <v>119</v>
      </c>
      <c r="E30" s="88"/>
      <c r="F30" s="14">
        <v>3436.22</v>
      </c>
      <c r="G30" s="4">
        <f>F30-F$27</f>
        <v>-1614.4999999999995</v>
      </c>
      <c r="H30" s="88" t="s">
        <v>120</v>
      </c>
      <c r="I30" s="88"/>
      <c r="J30" s="88"/>
      <c r="K30" s="88"/>
      <c r="M30" s="27">
        <f>K41</f>
        <v>3568.9</v>
      </c>
      <c r="N30" s="27"/>
      <c r="O30" s="27">
        <f>IF(C29="","",F29+M30)</f>
        <v>8326.7</v>
      </c>
      <c r="Q30" s="48"/>
      <c r="R30" s="49"/>
    </row>
    <row r="31" spans="2:18" ht="12.75">
      <c r="B31" s="1" t="s">
        <v>16</v>
      </c>
      <c r="C31" s="9">
        <v>1248.22</v>
      </c>
      <c r="D31" s="83">
        <v>3065.08</v>
      </c>
      <c r="E31" s="83"/>
      <c r="F31" s="9">
        <f>C31+D31</f>
        <v>4313.3</v>
      </c>
      <c r="G31" s="9">
        <f>F31-F27</f>
        <v>-737.4199999999992</v>
      </c>
      <c r="H31" s="83" t="s">
        <v>120</v>
      </c>
      <c r="I31" s="83"/>
      <c r="J31" s="83"/>
      <c r="K31" s="83"/>
      <c r="L31" s="9"/>
      <c r="M31" s="34">
        <f>K42</f>
        <v>1496.5</v>
      </c>
      <c r="N31" s="34"/>
      <c r="O31" s="34">
        <f>IF(C31="","",F31+M31)</f>
        <v>5809.8</v>
      </c>
      <c r="P31" s="10"/>
      <c r="Q31" s="52"/>
      <c r="R31" s="53"/>
    </row>
    <row r="32" spans="2:17" ht="12.75">
      <c r="B32" s="1" t="s">
        <v>121</v>
      </c>
      <c r="D32" s="89"/>
      <c r="E32" s="89"/>
      <c r="F32" s="14"/>
      <c r="G32" s="4"/>
      <c r="M32" s="27"/>
      <c r="N32" s="27"/>
      <c r="O32" s="27">
        <f>IF(C32="","",F32+M32)</f>
      </c>
      <c r="Q32"/>
    </row>
    <row r="33" spans="4:17" ht="12.75">
      <c r="D33" s="88"/>
      <c r="E33" s="88"/>
      <c r="F33" s="14"/>
      <c r="G33" s="4"/>
      <c r="M33" s="22"/>
      <c r="N33" s="22"/>
      <c r="Q33"/>
    </row>
    <row r="34" spans="1:17" ht="12.75">
      <c r="A34" s="1" t="s">
        <v>18</v>
      </c>
      <c r="B34" s="29">
        <v>40912</v>
      </c>
      <c r="D34" s="88"/>
      <c r="E34" s="88"/>
      <c r="F34" s="14"/>
      <c r="G34" s="19" t="s">
        <v>19</v>
      </c>
      <c r="H34" s="83" t="s">
        <v>34</v>
      </c>
      <c r="I34" s="83"/>
      <c r="J34" s="83"/>
      <c r="K34" s="83"/>
      <c r="L34" s="83"/>
      <c r="M34" s="83"/>
      <c r="N34" s="83"/>
      <c r="O34" s="83"/>
      <c r="Q34"/>
    </row>
    <row r="35" spans="1:17" ht="12.75">
      <c r="A35" s="1"/>
      <c r="B35" s="56"/>
      <c r="D35" s="27"/>
      <c r="E35" s="27"/>
      <c r="F35" s="14"/>
      <c r="G35" s="19"/>
      <c r="H35" s="54"/>
      <c r="I35" s="54"/>
      <c r="J35" s="54"/>
      <c r="K35" s="54"/>
      <c r="L35" s="54"/>
      <c r="M35" s="54"/>
      <c r="N35" s="54"/>
      <c r="O35" s="54"/>
      <c r="Q35"/>
    </row>
    <row r="36" spans="4:17" ht="12.75">
      <c r="D36" s="88"/>
      <c r="E36" s="88"/>
      <c r="F36" s="14"/>
      <c r="G36" s="4"/>
      <c r="K36" s="87" t="s">
        <v>49</v>
      </c>
      <c r="L36" s="88"/>
      <c r="M36" s="88"/>
      <c r="N36" s="22"/>
      <c r="Q36"/>
    </row>
    <row r="37" spans="2:17" ht="38.25">
      <c r="B37" s="39" t="s">
        <v>35</v>
      </c>
      <c r="D37" s="88"/>
      <c r="E37" s="88"/>
      <c r="F37" s="23" t="s">
        <v>38</v>
      </c>
      <c r="G37" s="55" t="s">
        <v>40</v>
      </c>
      <c r="H37" s="42" t="s">
        <v>41</v>
      </c>
      <c r="I37" s="42" t="s">
        <v>42</v>
      </c>
      <c r="J37" s="42" t="s">
        <v>43</v>
      </c>
      <c r="K37" s="45" t="s">
        <v>44</v>
      </c>
      <c r="L37" s="57" t="s">
        <v>48</v>
      </c>
      <c r="M37" s="57" t="s">
        <v>47</v>
      </c>
      <c r="N37" s="55" t="s">
        <v>52</v>
      </c>
      <c r="Q37"/>
    </row>
    <row r="38" spans="2:17" ht="14.25" customHeight="1">
      <c r="B38" s="40" t="s">
        <v>50</v>
      </c>
      <c r="C38" s="55" t="s">
        <v>44</v>
      </c>
      <c r="D38" s="55" t="s">
        <v>48</v>
      </c>
      <c r="E38" s="55" t="s">
        <v>47</v>
      </c>
      <c r="F38" s="76"/>
      <c r="G38" s="77"/>
      <c r="H38" s="77"/>
      <c r="I38" s="77"/>
      <c r="J38" s="77"/>
      <c r="K38" s="4">
        <f aca="true" t="shared" si="0" ref="K38:M42">C$39*$G38+C$40*$H38+C$41*$I38+C$42*$J38</f>
        <v>0</v>
      </c>
      <c r="L38" s="4">
        <f t="shared" si="0"/>
        <v>0</v>
      </c>
      <c r="M38" s="4">
        <f t="shared" si="0"/>
        <v>0</v>
      </c>
      <c r="Q38"/>
    </row>
    <row r="39" spans="2:13" ht="12.75">
      <c r="B39" s="22" t="s">
        <v>36</v>
      </c>
      <c r="C39" s="4">
        <v>0.6</v>
      </c>
      <c r="D39" s="4">
        <v>0.55</v>
      </c>
      <c r="E39" s="4">
        <v>0.55</v>
      </c>
      <c r="F39" s="44"/>
      <c r="G39" s="43"/>
      <c r="H39" s="43"/>
      <c r="I39" s="43"/>
      <c r="J39" s="43"/>
      <c r="K39" s="4">
        <f t="shared" si="0"/>
        <v>0</v>
      </c>
      <c r="L39" s="4">
        <f t="shared" si="0"/>
        <v>0</v>
      </c>
      <c r="M39" s="4">
        <f t="shared" si="0"/>
        <v>0</v>
      </c>
    </row>
    <row r="40" spans="2:13" ht="12.75">
      <c r="B40" s="22" t="s">
        <v>37</v>
      </c>
      <c r="C40" s="4">
        <v>0.7</v>
      </c>
      <c r="D40" s="4">
        <v>0.65</v>
      </c>
      <c r="E40" s="4">
        <v>0.65</v>
      </c>
      <c r="F40" s="44"/>
      <c r="G40" s="43"/>
      <c r="H40" s="43"/>
      <c r="I40" s="43"/>
      <c r="J40" s="43"/>
      <c r="K40" s="4">
        <f t="shared" si="0"/>
        <v>0</v>
      </c>
      <c r="L40" s="4">
        <f t="shared" si="0"/>
        <v>0</v>
      </c>
      <c r="M40" s="4">
        <f t="shared" si="0"/>
        <v>0</v>
      </c>
    </row>
    <row r="41" spans="2:13" ht="12.75">
      <c r="B41" s="22" t="s">
        <v>45</v>
      </c>
      <c r="C41" s="4">
        <v>3.2</v>
      </c>
      <c r="D41" s="4">
        <v>4.35</v>
      </c>
      <c r="E41" s="4">
        <v>4.85</v>
      </c>
      <c r="F41" s="44" t="s">
        <v>122</v>
      </c>
      <c r="G41" s="43">
        <v>195</v>
      </c>
      <c r="H41" s="43">
        <v>625</v>
      </c>
      <c r="I41" s="43">
        <v>270</v>
      </c>
      <c r="J41" s="43">
        <v>640</v>
      </c>
      <c r="K41" s="4">
        <f t="shared" si="0"/>
        <v>3568.9</v>
      </c>
      <c r="L41" s="4">
        <f t="shared" si="0"/>
        <v>4792</v>
      </c>
      <c r="M41" s="4">
        <f t="shared" si="0"/>
        <v>5247</v>
      </c>
    </row>
    <row r="42" spans="2:14" ht="12.75">
      <c r="B42" s="22" t="s">
        <v>46</v>
      </c>
      <c r="C42" s="4">
        <v>3.36</v>
      </c>
      <c r="D42" s="4">
        <v>4.85</v>
      </c>
      <c r="E42" s="4">
        <v>5.35</v>
      </c>
      <c r="F42" s="44" t="s">
        <v>39</v>
      </c>
      <c r="G42" s="43">
        <v>175</v>
      </c>
      <c r="H42" s="43">
        <v>125</v>
      </c>
      <c r="I42" s="43">
        <v>250</v>
      </c>
      <c r="J42" s="43">
        <v>150</v>
      </c>
      <c r="K42" s="4">
        <f t="shared" si="0"/>
        <v>1496.5</v>
      </c>
      <c r="L42" s="4">
        <f t="shared" si="0"/>
        <v>1992.5</v>
      </c>
      <c r="M42" s="4">
        <f t="shared" si="0"/>
        <v>2192.5</v>
      </c>
      <c r="N42" s="27" t="s">
        <v>51</v>
      </c>
    </row>
    <row r="43" ht="12.75">
      <c r="G43" s="14"/>
    </row>
    <row r="44" ht="12.75">
      <c r="G44" s="14"/>
    </row>
    <row r="45" ht="12.75">
      <c r="G45" s="14"/>
    </row>
    <row r="46" ht="12.75">
      <c r="G46" s="14"/>
    </row>
    <row r="47" ht="12.75">
      <c r="G47" s="14"/>
    </row>
    <row r="48" ht="12.75">
      <c r="G48" s="14"/>
    </row>
    <row r="49" ht="12.75">
      <c r="G49" s="14"/>
    </row>
    <row r="50" ht="12.75">
      <c r="G50" s="14"/>
    </row>
    <row r="51" ht="12.75">
      <c r="G51" s="14"/>
    </row>
    <row r="52" ht="12.75">
      <c r="G52" s="14"/>
    </row>
    <row r="53" ht="12.75">
      <c r="G53" s="14"/>
    </row>
    <row r="54" ht="12.75">
      <c r="G54" s="14"/>
    </row>
    <row r="55" ht="12.75">
      <c r="G55" s="14"/>
    </row>
    <row r="56" ht="12.75">
      <c r="G56" s="14"/>
    </row>
    <row r="57" ht="12.75">
      <c r="G57" s="14"/>
    </row>
    <row r="58" ht="12.75">
      <c r="G58" s="14"/>
    </row>
    <row r="59" ht="12.75">
      <c r="G59" s="14"/>
    </row>
    <row r="60" ht="12.75">
      <c r="G60" s="14"/>
    </row>
    <row r="61" ht="12.75">
      <c r="G61" s="14"/>
    </row>
    <row r="62" ht="12.75">
      <c r="G62" s="14"/>
    </row>
    <row r="63" ht="12.75">
      <c r="G63" s="14"/>
    </row>
    <row r="64" ht="12.75">
      <c r="G64" s="14"/>
    </row>
    <row r="65" ht="12.75">
      <c r="G65" s="14"/>
    </row>
    <row r="66" ht="12.75">
      <c r="G66" s="14"/>
    </row>
    <row r="67" ht="12.75">
      <c r="G67" s="14"/>
    </row>
    <row r="68" ht="12.75">
      <c r="G68" s="14"/>
    </row>
    <row r="69" ht="12.75">
      <c r="G69" s="14"/>
    </row>
    <row r="70" ht="12.75">
      <c r="G70" s="14"/>
    </row>
    <row r="71" ht="12.75">
      <c r="G71" s="14"/>
    </row>
    <row r="72" ht="12.75">
      <c r="G72" s="14"/>
    </row>
    <row r="73" ht="12.75">
      <c r="G73" s="14"/>
    </row>
    <row r="74" ht="12.75">
      <c r="G74" s="14"/>
    </row>
    <row r="75" ht="12.75">
      <c r="G75" s="14"/>
    </row>
    <row r="76" ht="12.75">
      <c r="G76" s="14"/>
    </row>
    <row r="77" ht="12.75">
      <c r="G77" s="14"/>
    </row>
    <row r="78" ht="12.75">
      <c r="G78" s="14"/>
    </row>
    <row r="79" ht="12.75">
      <c r="G79" s="14"/>
    </row>
    <row r="80" ht="12.75">
      <c r="G80" s="14"/>
    </row>
    <row r="81" ht="12.75">
      <c r="G81" s="14"/>
    </row>
    <row r="82" ht="12.75">
      <c r="G82" s="14"/>
    </row>
    <row r="83" ht="12.75">
      <c r="G83" s="14"/>
    </row>
    <row r="84" ht="12.75">
      <c r="G84" s="14"/>
    </row>
    <row r="85" ht="12.75">
      <c r="G85" s="14"/>
    </row>
    <row r="86" ht="12.75">
      <c r="G86" s="14"/>
    </row>
    <row r="87" ht="12.75">
      <c r="G87" s="14"/>
    </row>
    <row r="88" ht="12.75">
      <c r="G88" s="14"/>
    </row>
    <row r="89" ht="12.75">
      <c r="G89" s="14"/>
    </row>
    <row r="90" ht="12.75">
      <c r="G90" s="14"/>
    </row>
    <row r="91" ht="12.75">
      <c r="G91" s="14"/>
    </row>
    <row r="92" ht="12.75">
      <c r="G92" s="14"/>
    </row>
    <row r="93" ht="12.75">
      <c r="G93" s="14"/>
    </row>
    <row r="94" ht="12.75">
      <c r="G94" s="14"/>
    </row>
    <row r="95" ht="12.75">
      <c r="G95" s="14"/>
    </row>
    <row r="96" ht="12.75">
      <c r="G96" s="14"/>
    </row>
    <row r="97" ht="12.75">
      <c r="G97" s="14"/>
    </row>
    <row r="98" ht="12.75">
      <c r="G98" s="14"/>
    </row>
    <row r="99" ht="12.75">
      <c r="G99" s="14"/>
    </row>
    <row r="100" ht="12.75">
      <c r="G100" s="14"/>
    </row>
    <row r="101" ht="12.75">
      <c r="G101" s="14"/>
    </row>
    <row r="102" ht="12.75">
      <c r="G102" s="14"/>
    </row>
    <row r="103" ht="12.75">
      <c r="G103" s="14"/>
    </row>
    <row r="104" ht="12.75">
      <c r="G104" s="14"/>
    </row>
    <row r="105" ht="12.75">
      <c r="G105" s="14"/>
    </row>
    <row r="106" ht="12.75">
      <c r="G106" s="14"/>
    </row>
    <row r="107" ht="12.75">
      <c r="G107" s="14"/>
    </row>
    <row r="108" ht="12.75">
      <c r="G108" s="14"/>
    </row>
    <row r="109" ht="12.75">
      <c r="G109" s="14"/>
    </row>
    <row r="110" ht="12.75">
      <c r="G110" s="14"/>
    </row>
    <row r="111" ht="12.75">
      <c r="G111" s="14"/>
    </row>
    <row r="112" ht="12.75">
      <c r="G112" s="14"/>
    </row>
    <row r="113" ht="12.75">
      <c r="G113" s="14"/>
    </row>
    <row r="114" ht="12.75">
      <c r="G114" s="14"/>
    </row>
  </sheetData>
  <mergeCells count="88">
    <mergeCell ref="H2:P2"/>
    <mergeCell ref="H34:O34"/>
    <mergeCell ref="H3:K3"/>
    <mergeCell ref="H4:K4"/>
    <mergeCell ref="H5:K5"/>
    <mergeCell ref="H6:K6"/>
    <mergeCell ref="H7:K7"/>
    <mergeCell ref="H8:K8"/>
    <mergeCell ref="H9:K9"/>
    <mergeCell ref="H26:K26"/>
    <mergeCell ref="D11:E11"/>
    <mergeCell ref="D12:E12"/>
    <mergeCell ref="D13:E13"/>
    <mergeCell ref="D14:E14"/>
    <mergeCell ref="H18:K18"/>
    <mergeCell ref="H19:K19"/>
    <mergeCell ref="H20:K20"/>
    <mergeCell ref="H21:K21"/>
    <mergeCell ref="H14:K14"/>
    <mergeCell ref="H15:K15"/>
    <mergeCell ref="H16:K16"/>
    <mergeCell ref="H17:K17"/>
    <mergeCell ref="D10:E10"/>
    <mergeCell ref="H27:K27"/>
    <mergeCell ref="H28:K28"/>
    <mergeCell ref="H29:K29"/>
    <mergeCell ref="H22:K22"/>
    <mergeCell ref="H23:K23"/>
    <mergeCell ref="H10:K10"/>
    <mergeCell ref="H11:K11"/>
    <mergeCell ref="H12:K12"/>
    <mergeCell ref="H13:K13"/>
    <mergeCell ref="D6:E6"/>
    <mergeCell ref="D7:E7"/>
    <mergeCell ref="D8:E8"/>
    <mergeCell ref="D9:E9"/>
    <mergeCell ref="D3:E3"/>
    <mergeCell ref="D4:E4"/>
    <mergeCell ref="D5:E5"/>
    <mergeCell ref="B2:G2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3:E23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K36:M36"/>
    <mergeCell ref="M22:N22"/>
    <mergeCell ref="M23:N23"/>
    <mergeCell ref="M24:N24"/>
    <mergeCell ref="M25:N25"/>
    <mergeCell ref="H31:K31"/>
    <mergeCell ref="H30:K30"/>
  </mergeCells>
  <printOptions gridLines="1" horizontalCentered="1"/>
  <pageMargins left="0.25" right="0.25" top="1" bottom="1" header="0.5" footer="0.5"/>
  <pageSetup fitToHeight="1" fitToWidth="1" horizontalDpi="600" verticalDpi="600" orientation="landscape" scale="54" r:id="rId1"/>
  <headerFooter alignWithMargins="0">
    <oddHeader>&amp;C&amp;"Arial,Bold"&amp;20New York Forest Owners Association Western Finger Lakes Chapter
2011 Account and Budget Tracking &amp;R&amp;D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29.57421875" style="4" customWidth="1"/>
    <col min="3" max="3" width="10.421875" style="4" customWidth="1"/>
    <col min="4" max="5" width="18.28125" style="4" customWidth="1"/>
    <col min="6" max="6" width="12.140625" style="4" customWidth="1"/>
    <col min="7" max="7" width="12.421875" style="7" customWidth="1"/>
    <col min="8" max="10" width="7.140625" style="4" customWidth="1"/>
    <col min="11" max="11" width="9.8515625" style="4" customWidth="1"/>
    <col min="12" max="12" width="10.421875" style="4" customWidth="1"/>
    <col min="13" max="13" width="11.28125" style="4" customWidth="1"/>
    <col min="14" max="14" width="25.140625" style="4" customWidth="1"/>
    <col min="15" max="15" width="17.28125" style="22" customWidth="1"/>
    <col min="16" max="16" width="12.421875" style="7" customWidth="1"/>
    <col min="17" max="17" width="15.00390625" style="4" customWidth="1"/>
    <col min="18" max="18" width="8.57421875" style="0" customWidth="1"/>
  </cols>
  <sheetData>
    <row r="1" spans="1:14" ht="18">
      <c r="A1" s="12" t="s">
        <v>17</v>
      </c>
      <c r="B1" s="14"/>
      <c r="C1" s="14"/>
      <c r="D1" s="108"/>
      <c r="E1" s="108"/>
      <c r="F1" s="14"/>
      <c r="G1" s="32"/>
      <c r="H1" s="109"/>
      <c r="I1" s="88"/>
      <c r="J1" s="88"/>
      <c r="K1" s="88"/>
      <c r="M1" s="88"/>
      <c r="N1" s="88"/>
    </row>
    <row r="2" spans="2:16" ht="18">
      <c r="B2" s="80" t="s">
        <v>0</v>
      </c>
      <c r="C2" s="80"/>
      <c r="D2" s="80"/>
      <c r="E2" s="80"/>
      <c r="F2" s="80"/>
      <c r="G2" s="100"/>
      <c r="H2" s="80" t="s">
        <v>3</v>
      </c>
      <c r="I2" s="80"/>
      <c r="J2" s="80"/>
      <c r="K2" s="80"/>
      <c r="L2" s="80"/>
      <c r="M2" s="80"/>
      <c r="N2" s="80"/>
      <c r="O2" s="80"/>
      <c r="P2" s="81"/>
    </row>
    <row r="3" spans="2:17" s="3" customFormat="1" ht="48" thickBot="1">
      <c r="B3" s="5" t="s">
        <v>1</v>
      </c>
      <c r="C3" s="5" t="s">
        <v>2</v>
      </c>
      <c r="D3" s="95" t="s">
        <v>23</v>
      </c>
      <c r="E3" s="95"/>
      <c r="F3" s="6" t="s">
        <v>24</v>
      </c>
      <c r="G3" s="36" t="s">
        <v>30</v>
      </c>
      <c r="H3" s="104" t="s">
        <v>1</v>
      </c>
      <c r="I3" s="95"/>
      <c r="J3" s="95"/>
      <c r="K3" s="95"/>
      <c r="L3" s="5" t="s">
        <v>2</v>
      </c>
      <c r="M3" s="95" t="s">
        <v>23</v>
      </c>
      <c r="N3" s="95"/>
      <c r="O3" s="6" t="s">
        <v>24</v>
      </c>
      <c r="P3" s="35" t="s">
        <v>31</v>
      </c>
      <c r="Q3" s="6" t="s">
        <v>32</v>
      </c>
    </row>
    <row r="4" spans="1:16" ht="19.5" customHeight="1">
      <c r="A4" s="2" t="s">
        <v>4</v>
      </c>
      <c r="B4" s="4" t="s">
        <v>59</v>
      </c>
      <c r="C4" s="4">
        <v>435</v>
      </c>
      <c r="D4" s="93"/>
      <c r="E4" s="93"/>
      <c r="F4" s="20">
        <v>360</v>
      </c>
      <c r="G4" s="30">
        <f>IF(F4="","",F4-C4)</f>
        <v>-75</v>
      </c>
      <c r="H4" s="105" t="s">
        <v>60</v>
      </c>
      <c r="I4" s="106"/>
      <c r="J4" s="106"/>
      <c r="K4" s="106"/>
      <c r="L4" s="4">
        <v>70</v>
      </c>
      <c r="M4" s="93" t="s">
        <v>123</v>
      </c>
      <c r="N4" s="93"/>
      <c r="O4" s="22">
        <v>73.78</v>
      </c>
      <c r="P4" s="21">
        <f>IF(O4="","",O4-L4)</f>
        <v>3.780000000000001</v>
      </c>
    </row>
    <row r="5" spans="2:16" ht="29.25" customHeight="1">
      <c r="B5" s="4" t="s">
        <v>25</v>
      </c>
      <c r="D5" s="93" t="s">
        <v>126</v>
      </c>
      <c r="E5" s="93"/>
      <c r="F5" s="4">
        <v>87</v>
      </c>
      <c r="G5" s="30">
        <f>IF(F5="","",F5-C5)</f>
        <v>87</v>
      </c>
      <c r="H5" s="102" t="s">
        <v>25</v>
      </c>
      <c r="I5" s="85"/>
      <c r="J5" s="85"/>
      <c r="K5" s="85"/>
      <c r="L5" s="4">
        <v>100</v>
      </c>
      <c r="M5" s="93"/>
      <c r="N5" s="93"/>
      <c r="P5" s="21">
        <f>IF(O5="","",O5-L5)</f>
      </c>
    </row>
    <row r="6" spans="2:16" ht="38.25" customHeight="1">
      <c r="B6" s="4" t="s">
        <v>5</v>
      </c>
      <c r="D6" s="93" t="s">
        <v>125</v>
      </c>
      <c r="E6" s="93"/>
      <c r="F6" s="4">
        <v>40</v>
      </c>
      <c r="G6" s="30">
        <f>IF(F6="","",F6-C6)</f>
        <v>40</v>
      </c>
      <c r="H6" s="102" t="s">
        <v>5</v>
      </c>
      <c r="I6" s="85"/>
      <c r="J6" s="85"/>
      <c r="K6" s="85"/>
      <c r="L6" s="4">
        <v>30</v>
      </c>
      <c r="M6" s="93" t="s">
        <v>124</v>
      </c>
      <c r="N6" s="93"/>
      <c r="O6" s="22">
        <v>98.39</v>
      </c>
      <c r="P6" s="21">
        <f>IF(O6="","",O6-L6)</f>
        <v>68.39</v>
      </c>
    </row>
    <row r="7" spans="1:17" s="11" customFormat="1" ht="19.5" customHeight="1">
      <c r="A7" s="8" t="s">
        <v>6</v>
      </c>
      <c r="B7" s="9"/>
      <c r="C7" s="9">
        <f>SUM(C4:C6)</f>
        <v>435</v>
      </c>
      <c r="D7" s="91"/>
      <c r="E7" s="91"/>
      <c r="F7" s="37">
        <f>SUM(F4:F6)</f>
        <v>487</v>
      </c>
      <c r="G7" s="31">
        <f>SUM(G4:G6)</f>
        <v>52</v>
      </c>
      <c r="H7" s="103"/>
      <c r="I7" s="91"/>
      <c r="J7" s="91"/>
      <c r="K7" s="91"/>
      <c r="L7" s="9">
        <f>SUM(L4:L6)</f>
        <v>200</v>
      </c>
      <c r="M7" s="91"/>
      <c r="N7" s="91"/>
      <c r="O7" s="38">
        <f>SUM(O4:O6)</f>
        <v>172.17000000000002</v>
      </c>
      <c r="P7" s="10">
        <f>SUM(P4:P6)</f>
        <v>72.17</v>
      </c>
      <c r="Q7" s="9">
        <f>G7-P7</f>
        <v>-20.17</v>
      </c>
    </row>
    <row r="8" spans="1:16" ht="26.25" customHeight="1">
      <c r="A8" s="2" t="s">
        <v>7</v>
      </c>
      <c r="B8" s="4" t="s">
        <v>56</v>
      </c>
      <c r="C8" s="4">
        <v>435</v>
      </c>
      <c r="D8" s="93"/>
      <c r="E8" s="93"/>
      <c r="F8" s="4">
        <v>555</v>
      </c>
      <c r="G8" s="30">
        <f>IF(F8="","",F8-C8)</f>
        <v>120</v>
      </c>
      <c r="H8" s="101" t="s">
        <v>20</v>
      </c>
      <c r="I8" s="99"/>
      <c r="J8" s="99"/>
      <c r="K8" s="99"/>
      <c r="L8" s="4">
        <v>335</v>
      </c>
      <c r="M8" s="93" t="s">
        <v>131</v>
      </c>
      <c r="N8" s="93"/>
      <c r="O8" s="22">
        <v>744.15</v>
      </c>
      <c r="P8" s="21">
        <f>IF(O8="","",O8-L8)</f>
        <v>409.15</v>
      </c>
    </row>
    <row r="9" spans="2:16" ht="38.25" customHeight="1">
      <c r="B9" s="4" t="s">
        <v>25</v>
      </c>
      <c r="D9" s="93" t="s">
        <v>128</v>
      </c>
      <c r="E9" s="93"/>
      <c r="F9" s="4">
        <v>30</v>
      </c>
      <c r="G9" s="30">
        <f>IF(F9="","",F9-C9)</f>
        <v>30</v>
      </c>
      <c r="H9" s="102" t="s">
        <v>25</v>
      </c>
      <c r="I9" s="85"/>
      <c r="J9" s="85"/>
      <c r="K9" s="85"/>
      <c r="L9" s="4">
        <v>100</v>
      </c>
      <c r="M9" s="93" t="s">
        <v>129</v>
      </c>
      <c r="N9" s="93"/>
      <c r="O9" s="22">
        <v>261.86</v>
      </c>
      <c r="P9" s="21">
        <f>IF(O9="","",O9-L9)</f>
        <v>161.86</v>
      </c>
    </row>
    <row r="10" spans="2:16" ht="27" customHeight="1">
      <c r="B10" s="4" t="s">
        <v>5</v>
      </c>
      <c r="D10" s="93" t="s">
        <v>130</v>
      </c>
      <c r="E10" s="93"/>
      <c r="F10" s="4">
        <v>1230</v>
      </c>
      <c r="G10" s="30">
        <f>IF(F10="","",F10-C10)</f>
        <v>1230</v>
      </c>
      <c r="H10" s="102" t="s">
        <v>5</v>
      </c>
      <c r="I10" s="85"/>
      <c r="J10" s="85"/>
      <c r="K10" s="85"/>
      <c r="L10" s="4">
        <v>30</v>
      </c>
      <c r="M10" s="93"/>
      <c r="N10" s="93"/>
      <c r="P10" s="21">
        <f>IF(O10="","",O10-L10)</f>
      </c>
    </row>
    <row r="11" spans="1:17" s="11" customFormat="1" ht="19.5" customHeight="1">
      <c r="A11" s="8" t="s">
        <v>6</v>
      </c>
      <c r="B11" s="9"/>
      <c r="C11" s="9">
        <f>SUM(C8:C10)</f>
        <v>435</v>
      </c>
      <c r="D11" s="91"/>
      <c r="E11" s="91"/>
      <c r="F11" s="37">
        <f>SUM(F8:F10)</f>
        <v>1815</v>
      </c>
      <c r="G11" s="31">
        <f>SUM(G8:G10)</f>
        <v>1380</v>
      </c>
      <c r="H11" s="103"/>
      <c r="I11" s="91"/>
      <c r="J11" s="91"/>
      <c r="K11" s="91"/>
      <c r="L11" s="9">
        <f>SUM(L8:L10)</f>
        <v>465</v>
      </c>
      <c r="M11" s="91"/>
      <c r="N11" s="91"/>
      <c r="O11" s="38">
        <f>SUM(O8:O10)</f>
        <v>1006.01</v>
      </c>
      <c r="P11" s="10">
        <f>SUM(P8:P10)</f>
        <v>571.01</v>
      </c>
      <c r="Q11" s="9">
        <f>G11-P11</f>
        <v>808.99</v>
      </c>
    </row>
    <row r="12" spans="1:16" ht="19.5" customHeight="1">
      <c r="A12" s="2" t="s">
        <v>8</v>
      </c>
      <c r="B12" s="4" t="s">
        <v>57</v>
      </c>
      <c r="C12" s="4">
        <v>435</v>
      </c>
      <c r="D12" s="93"/>
      <c r="E12" s="93"/>
      <c r="G12" s="30">
        <f aca="true" t="shared" si="0" ref="G12:G20">IF(F12="","",F12-C12)</f>
      </c>
      <c r="H12" s="101" t="s">
        <v>21</v>
      </c>
      <c r="I12" s="99"/>
      <c r="J12" s="99"/>
      <c r="K12" s="99"/>
      <c r="L12" s="4">
        <v>335</v>
      </c>
      <c r="M12" s="92"/>
      <c r="N12" s="92"/>
      <c r="P12" s="21">
        <f>IF(O12="","",O12-L12)</f>
      </c>
    </row>
    <row r="13" spans="2:16" ht="38.25" customHeight="1">
      <c r="B13" s="4" t="s">
        <v>25</v>
      </c>
      <c r="D13" s="88"/>
      <c r="E13" s="88"/>
      <c r="G13" s="30">
        <f t="shared" si="0"/>
      </c>
      <c r="H13" s="102" t="s">
        <v>25</v>
      </c>
      <c r="I13" s="85"/>
      <c r="J13" s="85"/>
      <c r="K13" s="85"/>
      <c r="L13" s="4">
        <v>100</v>
      </c>
      <c r="M13" s="93"/>
      <c r="N13" s="93"/>
      <c r="P13" s="21">
        <f>IF(O13="","",O13-L13)</f>
      </c>
    </row>
    <row r="14" spans="2:16" ht="48" customHeight="1">
      <c r="B14" s="4" t="s">
        <v>5</v>
      </c>
      <c r="D14" s="88"/>
      <c r="E14" s="88"/>
      <c r="G14" s="30">
        <f t="shared" si="0"/>
      </c>
      <c r="H14" s="102" t="s">
        <v>5</v>
      </c>
      <c r="I14" s="85"/>
      <c r="J14" s="85"/>
      <c r="K14" s="85"/>
      <c r="L14" s="4">
        <v>30</v>
      </c>
      <c r="M14" s="93"/>
      <c r="N14" s="93"/>
      <c r="P14" s="21">
        <f>IF(O14="","",O14-L14)</f>
      </c>
    </row>
    <row r="15" spans="1:17" s="11" customFormat="1" ht="19.5" customHeight="1">
      <c r="A15" s="8" t="s">
        <v>6</v>
      </c>
      <c r="B15" s="9"/>
      <c r="C15" s="9">
        <f>SUM(C12:C14)</f>
        <v>435</v>
      </c>
      <c r="D15" s="91"/>
      <c r="E15" s="91"/>
      <c r="F15" s="37">
        <f>SUM(F12:F14)</f>
        <v>0</v>
      </c>
      <c r="G15" s="31">
        <f>SUM(G13:G14)</f>
        <v>0</v>
      </c>
      <c r="H15" s="103"/>
      <c r="I15" s="91"/>
      <c r="J15" s="91"/>
      <c r="K15" s="91"/>
      <c r="L15" s="9">
        <f>SUM(L12:L14)</f>
        <v>465</v>
      </c>
      <c r="M15" s="91"/>
      <c r="N15" s="91"/>
      <c r="O15" s="38">
        <f>SUM(O12:O14)</f>
        <v>0</v>
      </c>
      <c r="P15" s="10">
        <f>SUM(P12:P14)</f>
        <v>0</v>
      </c>
      <c r="Q15" s="9">
        <f>G15-P15</f>
        <v>0</v>
      </c>
    </row>
    <row r="16" spans="1:16" ht="42" customHeight="1">
      <c r="A16" s="2" t="s">
        <v>9</v>
      </c>
      <c r="B16" s="4" t="s">
        <v>58</v>
      </c>
      <c r="C16" s="4">
        <v>435</v>
      </c>
      <c r="D16" s="93"/>
      <c r="E16" s="93"/>
      <c r="G16" s="30">
        <f t="shared" si="0"/>
      </c>
      <c r="H16" s="101" t="s">
        <v>22</v>
      </c>
      <c r="I16" s="99"/>
      <c r="J16" s="99"/>
      <c r="K16" s="99"/>
      <c r="L16" s="4">
        <v>335</v>
      </c>
      <c r="M16" s="92"/>
      <c r="N16" s="92"/>
      <c r="P16" s="21">
        <f>IF(O16="","",O16-L16)</f>
      </c>
    </row>
    <row r="17" spans="2:16" ht="52.5" customHeight="1">
      <c r="B17" s="4" t="s">
        <v>25</v>
      </c>
      <c r="D17" s="93"/>
      <c r="E17" s="93"/>
      <c r="G17" s="30">
        <f t="shared" si="0"/>
      </c>
      <c r="H17" s="102" t="s">
        <v>25</v>
      </c>
      <c r="I17" s="85"/>
      <c r="J17" s="85"/>
      <c r="K17" s="85"/>
      <c r="L17" s="4">
        <v>100</v>
      </c>
      <c r="M17" s="93"/>
      <c r="N17" s="93"/>
      <c r="P17" s="21">
        <f>IF(O17="","",O17-L17)</f>
      </c>
    </row>
    <row r="18" spans="2:16" ht="27.75" customHeight="1">
      <c r="B18" s="4" t="s">
        <v>26</v>
      </c>
      <c r="C18" s="4">
        <v>1700</v>
      </c>
      <c r="D18" s="93"/>
      <c r="E18" s="93"/>
      <c r="G18" s="30">
        <f>IF(F18="","",F18-C18)</f>
      </c>
      <c r="H18" s="102" t="s">
        <v>26</v>
      </c>
      <c r="I18" s="85"/>
      <c r="J18" s="85"/>
      <c r="K18" s="85"/>
      <c r="L18" s="4">
        <v>2000</v>
      </c>
      <c r="M18" s="93"/>
      <c r="N18" s="93"/>
      <c r="P18" s="21">
        <f>IF(O18="","",O18-L18)</f>
      </c>
    </row>
    <row r="19" spans="4:16" ht="19.5" customHeight="1">
      <c r="D19" s="93"/>
      <c r="E19" s="93"/>
      <c r="G19" s="30"/>
      <c r="H19" s="102" t="s">
        <v>27</v>
      </c>
      <c r="I19" s="85"/>
      <c r="J19" s="85"/>
      <c r="K19" s="85"/>
      <c r="L19" s="4">
        <v>250</v>
      </c>
      <c r="M19" s="85"/>
      <c r="N19" s="85"/>
      <c r="P19" s="21">
        <f>IF(O19="","",O19-L19)</f>
      </c>
    </row>
    <row r="20" spans="2:16" ht="27.75" customHeight="1">
      <c r="B20" s="4" t="s">
        <v>5</v>
      </c>
      <c r="D20" s="93"/>
      <c r="E20" s="93"/>
      <c r="G20" s="30">
        <f t="shared" si="0"/>
      </c>
      <c r="H20" s="102" t="s">
        <v>5</v>
      </c>
      <c r="I20" s="85"/>
      <c r="J20" s="85"/>
      <c r="K20" s="85"/>
      <c r="L20" s="4">
        <v>30</v>
      </c>
      <c r="M20" s="86"/>
      <c r="N20" s="86"/>
      <c r="P20" s="21">
        <f>IF(O20="","",O20-L20)</f>
      </c>
    </row>
    <row r="21" spans="1:17" s="11" customFormat="1" ht="19.5" customHeight="1">
      <c r="A21" s="8" t="s">
        <v>6</v>
      </c>
      <c r="B21" s="9"/>
      <c r="C21" s="9">
        <f>SUM(C16:C20)</f>
        <v>2135</v>
      </c>
      <c r="D21" s="91"/>
      <c r="E21" s="91"/>
      <c r="F21" s="9">
        <f>SUM(F16:F20)</f>
        <v>0</v>
      </c>
      <c r="G21" s="31">
        <f>SUM(G16:G20)</f>
        <v>0</v>
      </c>
      <c r="H21" s="103"/>
      <c r="I21" s="91"/>
      <c r="J21" s="91"/>
      <c r="K21" s="91"/>
      <c r="L21" s="9">
        <f>SUM(L16:L20)</f>
        <v>2715</v>
      </c>
      <c r="M21" s="83"/>
      <c r="N21" s="83"/>
      <c r="O21" s="24">
        <f>SUM(O16:O20)</f>
        <v>0</v>
      </c>
      <c r="P21" s="10">
        <f>SUM(P16:P20)</f>
        <v>0</v>
      </c>
      <c r="Q21" s="9">
        <f>G21-P21</f>
        <v>0</v>
      </c>
    </row>
    <row r="22" spans="1:17" ht="19.5" customHeight="1">
      <c r="A22" s="33" t="s">
        <v>61</v>
      </c>
      <c r="C22" s="4">
        <f>C7+C11+C15+C21</f>
        <v>3440</v>
      </c>
      <c r="D22" s="89"/>
      <c r="E22" s="89"/>
      <c r="F22" s="4">
        <f>F7+F11+F15+F21</f>
        <v>2302</v>
      </c>
      <c r="G22" s="32">
        <f>G7+G11+G15+G21</f>
        <v>1432</v>
      </c>
      <c r="H22" s="101"/>
      <c r="I22" s="99"/>
      <c r="J22" s="99"/>
      <c r="K22" s="99"/>
      <c r="L22" s="14">
        <f>L7+L11+L15+L21</f>
        <v>3845</v>
      </c>
      <c r="M22" s="89"/>
      <c r="N22" s="89"/>
      <c r="O22" s="14">
        <f>O7+O11+O15+O21</f>
        <v>1178.18</v>
      </c>
      <c r="P22" s="7">
        <f>P7+P11+P15+P21</f>
        <v>643.18</v>
      </c>
      <c r="Q22" s="14">
        <f>Q7+Q11+Q15+Q21</f>
        <v>788.82</v>
      </c>
    </row>
    <row r="23" spans="1:14" ht="12.75">
      <c r="A23" s="1"/>
      <c r="D23" s="88"/>
      <c r="E23" s="88"/>
      <c r="G23" s="32"/>
      <c r="H23" s="102"/>
      <c r="I23" s="85"/>
      <c r="J23" s="85"/>
      <c r="K23" s="85"/>
      <c r="M23" s="88"/>
      <c r="N23" s="88"/>
    </row>
    <row r="24" spans="1:17" s="18" customFormat="1" ht="12.75">
      <c r="A24" s="15"/>
      <c r="B24" s="16"/>
      <c r="C24" s="16"/>
      <c r="D24" s="90"/>
      <c r="E24" s="90"/>
      <c r="F24" s="16"/>
      <c r="G24" s="26"/>
      <c r="H24" s="16"/>
      <c r="I24" s="16"/>
      <c r="J24" s="16"/>
      <c r="K24" s="16"/>
      <c r="L24" s="16"/>
      <c r="M24" s="90"/>
      <c r="N24" s="90"/>
      <c r="O24" s="25"/>
      <c r="P24" s="17"/>
      <c r="Q24" s="16"/>
    </row>
    <row r="25" spans="4:14" ht="12.75">
      <c r="D25" s="88"/>
      <c r="E25" s="88"/>
      <c r="G25" s="14"/>
      <c r="M25" s="88"/>
      <c r="N25" s="88"/>
    </row>
    <row r="26" spans="1:18" ht="40.5" customHeight="1" thickBot="1">
      <c r="A26" s="12" t="s">
        <v>10</v>
      </c>
      <c r="C26" s="13" t="s">
        <v>11</v>
      </c>
      <c r="D26" s="98" t="s">
        <v>12</v>
      </c>
      <c r="E26" s="98"/>
      <c r="F26" s="13" t="s">
        <v>62</v>
      </c>
      <c r="G26" s="28" t="s">
        <v>55</v>
      </c>
      <c r="H26" s="107" t="s">
        <v>33</v>
      </c>
      <c r="I26" s="107"/>
      <c r="J26" s="107"/>
      <c r="K26" s="107"/>
      <c r="L26" s="41"/>
      <c r="M26" s="13" t="s">
        <v>29</v>
      </c>
      <c r="N26" s="13"/>
      <c r="O26" s="13" t="s">
        <v>28</v>
      </c>
      <c r="Q26" s="46"/>
      <c r="R26" s="47"/>
    </row>
    <row r="27" spans="2:18" ht="12.75">
      <c r="B27" s="1" t="s">
        <v>53</v>
      </c>
      <c r="C27" s="14">
        <v>1248.22</v>
      </c>
      <c r="D27" s="108">
        <v>3065.08</v>
      </c>
      <c r="E27" s="108"/>
      <c r="F27" s="14">
        <f>IF(C27="","",C27+D27)</f>
        <v>4313.3</v>
      </c>
      <c r="G27" s="16"/>
      <c r="H27" s="90"/>
      <c r="I27" s="90"/>
      <c r="J27" s="90"/>
      <c r="K27" s="90"/>
      <c r="M27" s="22">
        <f>IF(K38=0,"",K38)</f>
        <v>1496.5</v>
      </c>
      <c r="N27" s="27"/>
      <c r="O27" s="78">
        <f aca="true" t="shared" si="1" ref="O27:O32">IF(C27="","",F27+M27)</f>
        <v>5809.8</v>
      </c>
      <c r="Q27" s="48"/>
      <c r="R27" s="49"/>
    </row>
    <row r="28" spans="2:18" ht="12.75">
      <c r="B28" s="1" t="s">
        <v>13</v>
      </c>
      <c r="C28" s="4">
        <v>1563.05</v>
      </c>
      <c r="D28" s="88">
        <v>3065.08</v>
      </c>
      <c r="E28" s="88"/>
      <c r="F28" s="14">
        <f>IF(C28="","",C28+D28)</f>
        <v>4628.13</v>
      </c>
      <c r="G28" s="4">
        <f>IF(F28="","",F28-F$27)</f>
        <v>314.8299999999999</v>
      </c>
      <c r="H28" s="88"/>
      <c r="I28" s="88"/>
      <c r="J28" s="88"/>
      <c r="K28" s="88"/>
      <c r="M28" s="22">
        <f>IF(K39=0,"",K39)</f>
        <v>1468.08</v>
      </c>
      <c r="N28" s="27"/>
      <c r="O28" s="78">
        <f t="shared" si="1"/>
        <v>6096.21</v>
      </c>
      <c r="Q28" s="48"/>
      <c r="R28" s="49"/>
    </row>
    <row r="29" spans="2:18" ht="12.75">
      <c r="B29" s="1" t="s">
        <v>14</v>
      </c>
      <c r="C29" s="4">
        <v>2372.04</v>
      </c>
      <c r="D29" s="88">
        <v>3065.08</v>
      </c>
      <c r="E29" s="88"/>
      <c r="F29" s="14">
        <f>IF(C29="","",C29+D29)</f>
        <v>5437.12</v>
      </c>
      <c r="G29" s="4">
        <f>IF(F29="","",F29-F$27)</f>
        <v>1123.8199999999997</v>
      </c>
      <c r="H29" s="88"/>
      <c r="I29" s="88"/>
      <c r="J29" s="88"/>
      <c r="K29" s="88"/>
      <c r="M29" s="22">
        <f>IF(K40=0,"",K40)</f>
        <v>493.78000000000003</v>
      </c>
      <c r="O29" s="78">
        <f t="shared" si="1"/>
        <v>5930.9</v>
      </c>
      <c r="Q29" s="50"/>
      <c r="R29" s="51"/>
    </row>
    <row r="30" spans="2:18" ht="12.75">
      <c r="B30" s="1" t="s">
        <v>15</v>
      </c>
      <c r="D30" s="88"/>
      <c r="E30" s="88"/>
      <c r="F30" s="14">
        <f>IF(C30="","",C30+D30)</f>
      </c>
      <c r="G30" s="4">
        <f>IF(F30="","",F30-F$27)</f>
      </c>
      <c r="H30" s="88"/>
      <c r="I30" s="88"/>
      <c r="J30" s="88"/>
      <c r="K30" s="88"/>
      <c r="M30" s="22">
        <f>IF(K41=0,"",K41)</f>
      </c>
      <c r="N30" s="27"/>
      <c r="O30" s="78">
        <f t="shared" si="1"/>
      </c>
      <c r="Q30" s="48"/>
      <c r="R30" s="49"/>
    </row>
    <row r="31" spans="2:18" ht="12.75">
      <c r="B31" s="8" t="s">
        <v>16</v>
      </c>
      <c r="C31" s="9"/>
      <c r="D31" s="83"/>
      <c r="E31" s="83"/>
      <c r="F31" s="9">
        <f>IF(C31="","",C31+D31)</f>
      </c>
      <c r="G31" s="9">
        <f>IF(F31="","",F31-F$27)</f>
      </c>
      <c r="H31" s="83"/>
      <c r="I31" s="83"/>
      <c r="J31" s="83"/>
      <c r="K31" s="83"/>
      <c r="L31" s="9"/>
      <c r="M31" s="24">
        <f>IF(K42=0,"",K42)</f>
      </c>
      <c r="N31" s="34"/>
      <c r="O31" s="61">
        <f t="shared" si="1"/>
      </c>
      <c r="P31" s="10"/>
      <c r="Q31" s="52"/>
      <c r="R31" s="53"/>
    </row>
    <row r="32" spans="2:17" ht="12.75">
      <c r="B32" s="1" t="s">
        <v>54</v>
      </c>
      <c r="D32" s="89"/>
      <c r="E32" s="89"/>
      <c r="F32" s="14"/>
      <c r="G32" s="4"/>
      <c r="M32" s="22"/>
      <c r="N32" s="27"/>
      <c r="O32" s="78">
        <f t="shared" si="1"/>
      </c>
      <c r="Q32"/>
    </row>
    <row r="33" spans="4:17" ht="12.75">
      <c r="D33" s="88"/>
      <c r="E33" s="88"/>
      <c r="F33" s="14"/>
      <c r="G33" s="4"/>
      <c r="M33" s="22"/>
      <c r="N33" s="22"/>
      <c r="Q33"/>
    </row>
    <row r="34" spans="1:17" ht="12.75">
      <c r="A34" s="1" t="s">
        <v>18</v>
      </c>
      <c r="B34" s="29">
        <v>41102</v>
      </c>
      <c r="D34" s="88"/>
      <c r="E34" s="88"/>
      <c r="F34" s="14"/>
      <c r="G34" s="19" t="s">
        <v>19</v>
      </c>
      <c r="H34" s="83" t="s">
        <v>34</v>
      </c>
      <c r="I34" s="83"/>
      <c r="J34" s="83"/>
      <c r="K34" s="83"/>
      <c r="L34" s="83"/>
      <c r="M34" s="83"/>
      <c r="N34" s="83"/>
      <c r="O34" s="83"/>
      <c r="Q34"/>
    </row>
    <row r="35" spans="1:17" ht="12.75">
      <c r="A35" s="1"/>
      <c r="B35" s="56"/>
      <c r="D35" s="27"/>
      <c r="E35" s="27"/>
      <c r="F35" s="14"/>
      <c r="G35" s="19"/>
      <c r="H35" s="54"/>
      <c r="I35" s="54"/>
      <c r="J35" s="54"/>
      <c r="K35" s="54"/>
      <c r="L35" s="54"/>
      <c r="M35" s="54"/>
      <c r="N35" s="54"/>
      <c r="O35" s="54"/>
      <c r="Q35"/>
    </row>
    <row r="36" spans="4:17" ht="12.75">
      <c r="D36" s="88"/>
      <c r="E36" s="88"/>
      <c r="F36" s="14"/>
      <c r="G36" s="4"/>
      <c r="K36" s="87" t="s">
        <v>49</v>
      </c>
      <c r="L36" s="88"/>
      <c r="M36" s="88"/>
      <c r="N36" s="22"/>
      <c r="Q36"/>
    </row>
    <row r="37" spans="2:17" ht="51">
      <c r="B37" s="39" t="s">
        <v>127</v>
      </c>
      <c r="D37" s="88"/>
      <c r="E37" s="88"/>
      <c r="F37" s="23" t="s">
        <v>38</v>
      </c>
      <c r="G37" s="55" t="s">
        <v>40</v>
      </c>
      <c r="H37" s="42" t="s">
        <v>41</v>
      </c>
      <c r="I37" s="42" t="s">
        <v>42</v>
      </c>
      <c r="J37" s="42" t="s">
        <v>43</v>
      </c>
      <c r="K37" s="45" t="s">
        <v>44</v>
      </c>
      <c r="L37" s="57" t="s">
        <v>48</v>
      </c>
      <c r="M37" s="57" t="s">
        <v>47</v>
      </c>
      <c r="N37" s="55" t="s">
        <v>52</v>
      </c>
      <c r="Q37"/>
    </row>
    <row r="38" spans="2:17" ht="14.25" customHeight="1">
      <c r="B38" s="40" t="s">
        <v>50</v>
      </c>
      <c r="C38" s="55" t="s">
        <v>44</v>
      </c>
      <c r="D38" s="55" t="s">
        <v>48</v>
      </c>
      <c r="E38" s="55" t="s">
        <v>47</v>
      </c>
      <c r="F38" s="79" t="s">
        <v>39</v>
      </c>
      <c r="G38" s="43">
        <v>175</v>
      </c>
      <c r="H38" s="43">
        <v>125</v>
      </c>
      <c r="I38" s="43">
        <v>250</v>
      </c>
      <c r="J38" s="43">
        <v>150</v>
      </c>
      <c r="K38" s="4">
        <f aca="true" t="shared" si="2" ref="K38:M42">C$39*$G38+C$40*$H38+C$41*$I38+C$42*$J38</f>
        <v>1496.5</v>
      </c>
      <c r="L38" s="4">
        <f t="shared" si="2"/>
        <v>1992.5</v>
      </c>
      <c r="M38" s="4">
        <f t="shared" si="2"/>
        <v>2192.5</v>
      </c>
      <c r="N38" s="27" t="s">
        <v>51</v>
      </c>
      <c r="Q38"/>
    </row>
    <row r="39" spans="2:13" ht="12.75">
      <c r="B39" s="22" t="s">
        <v>36</v>
      </c>
      <c r="C39" s="4">
        <v>0.6</v>
      </c>
      <c r="D39" s="4">
        <v>0.55</v>
      </c>
      <c r="E39" s="4">
        <v>0.55</v>
      </c>
      <c r="F39" s="79">
        <v>41000</v>
      </c>
      <c r="G39" s="43">
        <v>175</v>
      </c>
      <c r="H39" s="43">
        <v>118</v>
      </c>
      <c r="I39" s="43">
        <v>250</v>
      </c>
      <c r="J39" s="43">
        <v>143</v>
      </c>
      <c r="K39" s="4">
        <f t="shared" si="2"/>
        <v>1468.08</v>
      </c>
      <c r="L39" s="4">
        <f t="shared" si="2"/>
        <v>1954</v>
      </c>
      <c r="M39" s="4">
        <f t="shared" si="2"/>
        <v>2150.5</v>
      </c>
    </row>
    <row r="40" spans="2:13" ht="12.75">
      <c r="B40" s="22" t="s">
        <v>37</v>
      </c>
      <c r="C40" s="4">
        <v>0.7</v>
      </c>
      <c r="D40" s="4">
        <v>0.65</v>
      </c>
      <c r="E40" s="4">
        <v>0.65</v>
      </c>
      <c r="F40" s="79">
        <v>41092</v>
      </c>
      <c r="G40" s="43">
        <v>0</v>
      </c>
      <c r="H40" s="43">
        <v>43</v>
      </c>
      <c r="I40" s="43">
        <v>0</v>
      </c>
      <c r="J40" s="43">
        <v>138</v>
      </c>
      <c r="K40" s="4">
        <f t="shared" si="2"/>
        <v>493.78000000000003</v>
      </c>
      <c r="L40" s="4">
        <f t="shared" si="2"/>
        <v>697.25</v>
      </c>
      <c r="M40" s="4">
        <f t="shared" si="2"/>
        <v>766.25</v>
      </c>
    </row>
    <row r="41" spans="2:13" ht="12.75">
      <c r="B41" s="22" t="s">
        <v>45</v>
      </c>
      <c r="C41" s="4">
        <v>3.2</v>
      </c>
      <c r="D41" s="4">
        <v>4.35</v>
      </c>
      <c r="E41" s="4">
        <v>4.85</v>
      </c>
      <c r="F41" s="79"/>
      <c r="G41" s="43"/>
      <c r="H41" s="43"/>
      <c r="I41" s="43"/>
      <c r="J41" s="43"/>
      <c r="K41" s="4">
        <f t="shared" si="2"/>
        <v>0</v>
      </c>
      <c r="L41" s="4">
        <f t="shared" si="2"/>
        <v>0</v>
      </c>
      <c r="M41" s="4">
        <f t="shared" si="2"/>
        <v>0</v>
      </c>
    </row>
    <row r="42" spans="2:14" ht="12.75">
      <c r="B42" s="22" t="s">
        <v>46</v>
      </c>
      <c r="C42" s="4">
        <v>3.36</v>
      </c>
      <c r="D42" s="4">
        <v>4.85</v>
      </c>
      <c r="E42" s="4">
        <v>5.35</v>
      </c>
      <c r="F42" s="79"/>
      <c r="G42" s="43"/>
      <c r="H42" s="43"/>
      <c r="I42" s="43"/>
      <c r="J42" s="43"/>
      <c r="K42" s="4">
        <f t="shared" si="2"/>
        <v>0</v>
      </c>
      <c r="L42" s="4">
        <f t="shared" si="2"/>
        <v>0</v>
      </c>
      <c r="M42" s="4">
        <f t="shared" si="2"/>
        <v>0</v>
      </c>
      <c r="N42" s="27"/>
    </row>
    <row r="43" ht="12.75">
      <c r="G43" s="14"/>
    </row>
    <row r="44" ht="12.75">
      <c r="G44" s="14"/>
    </row>
    <row r="45" ht="12.75">
      <c r="G45" s="14"/>
    </row>
    <row r="46" ht="12.75">
      <c r="G46" s="14"/>
    </row>
    <row r="47" ht="12.75">
      <c r="G47" s="14"/>
    </row>
    <row r="48" ht="12.75">
      <c r="G48" s="14"/>
    </row>
    <row r="49" ht="12.75">
      <c r="G49" s="14"/>
    </row>
    <row r="50" ht="12.75">
      <c r="G50" s="14"/>
    </row>
    <row r="51" ht="12.75">
      <c r="G51" s="14"/>
    </row>
    <row r="52" ht="12.75">
      <c r="G52" s="14"/>
    </row>
    <row r="53" ht="12.75">
      <c r="G53" s="14"/>
    </row>
    <row r="54" ht="12.75">
      <c r="G54" s="14"/>
    </row>
    <row r="55" ht="12.75">
      <c r="G55" s="14"/>
    </row>
    <row r="56" ht="12.75">
      <c r="G56" s="14"/>
    </row>
    <row r="57" ht="12.75">
      <c r="G57" s="14"/>
    </row>
    <row r="58" ht="12.75">
      <c r="G58" s="14"/>
    </row>
    <row r="59" ht="12.75">
      <c r="G59" s="14"/>
    </row>
    <row r="60" ht="12.75">
      <c r="G60" s="14"/>
    </row>
    <row r="61" ht="12.75">
      <c r="G61" s="14"/>
    </row>
    <row r="62" ht="12.75">
      <c r="G62" s="14"/>
    </row>
    <row r="63" ht="12.75">
      <c r="G63" s="14"/>
    </row>
    <row r="64" ht="12.75">
      <c r="G64" s="14"/>
    </row>
    <row r="65" ht="12.75">
      <c r="G65" s="14"/>
    </row>
    <row r="66" ht="12.75">
      <c r="G66" s="14"/>
    </row>
    <row r="67" ht="12.75">
      <c r="G67" s="14"/>
    </row>
    <row r="68" ht="12.75">
      <c r="G68" s="14"/>
    </row>
    <row r="69" ht="12.75">
      <c r="G69" s="14"/>
    </row>
    <row r="70" ht="12.75">
      <c r="G70" s="14"/>
    </row>
    <row r="71" ht="12.75">
      <c r="G71" s="14"/>
    </row>
    <row r="72" ht="12.75">
      <c r="G72" s="14"/>
    </row>
    <row r="73" ht="12.75">
      <c r="G73" s="14"/>
    </row>
    <row r="74" ht="12.75">
      <c r="G74" s="14"/>
    </row>
    <row r="75" ht="12.75">
      <c r="G75" s="14"/>
    </row>
    <row r="76" ht="12.75">
      <c r="G76" s="14"/>
    </row>
    <row r="77" ht="12.75">
      <c r="G77" s="14"/>
    </row>
    <row r="78" ht="12.75">
      <c r="G78" s="14"/>
    </row>
    <row r="79" ht="12.75">
      <c r="G79" s="14"/>
    </row>
    <row r="80" ht="12.75">
      <c r="G80" s="14"/>
    </row>
    <row r="81" ht="12.75">
      <c r="G81" s="14"/>
    </row>
    <row r="82" ht="12.75">
      <c r="G82" s="14"/>
    </row>
    <row r="83" ht="12.75">
      <c r="G83" s="14"/>
    </row>
    <row r="84" ht="12.75">
      <c r="G84" s="14"/>
    </row>
    <row r="85" ht="12.75">
      <c r="G85" s="14"/>
    </row>
    <row r="86" ht="12.75">
      <c r="G86" s="14"/>
    </row>
    <row r="87" ht="12.75">
      <c r="G87" s="14"/>
    </row>
    <row r="88" ht="12.75">
      <c r="G88" s="14"/>
    </row>
    <row r="89" ht="12.75">
      <c r="G89" s="14"/>
    </row>
    <row r="90" ht="12.75">
      <c r="G90" s="14"/>
    </row>
    <row r="91" ht="12.75">
      <c r="G91" s="14"/>
    </row>
    <row r="92" ht="12.75">
      <c r="G92" s="14"/>
    </row>
    <row r="93" ht="12.75">
      <c r="G93" s="14"/>
    </row>
    <row r="94" ht="12.75">
      <c r="G94" s="14"/>
    </row>
    <row r="95" ht="12.75">
      <c r="G95" s="14"/>
    </row>
    <row r="96" ht="12.75">
      <c r="G96" s="14"/>
    </row>
    <row r="97" ht="12.75">
      <c r="G97" s="14"/>
    </row>
    <row r="98" ht="12.75">
      <c r="G98" s="14"/>
    </row>
    <row r="99" ht="12.75">
      <c r="G99" s="14"/>
    </row>
    <row r="100" ht="12.75">
      <c r="G100" s="14"/>
    </row>
    <row r="101" ht="12.75">
      <c r="G101" s="14"/>
    </row>
    <row r="102" ht="12.75">
      <c r="G102" s="14"/>
    </row>
    <row r="103" ht="12.75">
      <c r="G103" s="14"/>
    </row>
    <row r="104" ht="12.75">
      <c r="G104" s="14"/>
    </row>
    <row r="105" ht="12.75">
      <c r="G105" s="14"/>
    </row>
    <row r="106" ht="12.75">
      <c r="G106" s="14"/>
    </row>
    <row r="107" ht="12.75">
      <c r="G107" s="14"/>
    </row>
    <row r="108" ht="12.75">
      <c r="G108" s="14"/>
    </row>
    <row r="109" ht="12.75">
      <c r="G109" s="14"/>
    </row>
    <row r="110" ht="12.75">
      <c r="G110" s="14"/>
    </row>
    <row r="111" ht="12.75">
      <c r="G111" s="14"/>
    </row>
    <row r="112" ht="12.75">
      <c r="G112" s="14"/>
    </row>
    <row r="113" ht="12.75">
      <c r="G113" s="14"/>
    </row>
    <row r="114" ht="12.75">
      <c r="G114" s="14"/>
    </row>
  </sheetData>
  <mergeCells count="91">
    <mergeCell ref="M5:N5"/>
    <mergeCell ref="M19:N19"/>
    <mergeCell ref="M20:N20"/>
    <mergeCell ref="M21:N21"/>
    <mergeCell ref="M15:N15"/>
    <mergeCell ref="M16:N16"/>
    <mergeCell ref="M17:N17"/>
    <mergeCell ref="M18:N18"/>
    <mergeCell ref="M11:N11"/>
    <mergeCell ref="M12:N12"/>
    <mergeCell ref="K36:M36"/>
    <mergeCell ref="M22:N22"/>
    <mergeCell ref="M23:N23"/>
    <mergeCell ref="M24:N24"/>
    <mergeCell ref="M25:N25"/>
    <mergeCell ref="H31:K31"/>
    <mergeCell ref="H30:K30"/>
    <mergeCell ref="H26:K26"/>
    <mergeCell ref="H34:O34"/>
    <mergeCell ref="M13:N13"/>
    <mergeCell ref="M14:N14"/>
    <mergeCell ref="D36:E36"/>
    <mergeCell ref="D37:E37"/>
    <mergeCell ref="D31:E31"/>
    <mergeCell ref="D32:E32"/>
    <mergeCell ref="D33:E33"/>
    <mergeCell ref="D34:E34"/>
    <mergeCell ref="D27:E27"/>
    <mergeCell ref="D28:E28"/>
    <mergeCell ref="M1:N1"/>
    <mergeCell ref="M3:N3"/>
    <mergeCell ref="M4:N4"/>
    <mergeCell ref="D5:E5"/>
    <mergeCell ref="D1:E1"/>
    <mergeCell ref="D3:E3"/>
    <mergeCell ref="D4:E4"/>
    <mergeCell ref="B2:G2"/>
    <mergeCell ref="H1:K1"/>
    <mergeCell ref="H2:P2"/>
    <mergeCell ref="D29:E29"/>
    <mergeCell ref="D30:E30"/>
    <mergeCell ref="D24:E24"/>
    <mergeCell ref="D23:E23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H11:K11"/>
    <mergeCell ref="H12:K12"/>
    <mergeCell ref="H13:K13"/>
    <mergeCell ref="D6:E6"/>
    <mergeCell ref="D7:E7"/>
    <mergeCell ref="D8:E8"/>
    <mergeCell ref="H28:K28"/>
    <mergeCell ref="H29:K29"/>
    <mergeCell ref="H22:K22"/>
    <mergeCell ref="H23:K23"/>
    <mergeCell ref="H19:K19"/>
    <mergeCell ref="H20:K20"/>
    <mergeCell ref="H21:K21"/>
    <mergeCell ref="H27:K27"/>
    <mergeCell ref="H15:K15"/>
    <mergeCell ref="H16:K16"/>
    <mergeCell ref="H17:K17"/>
    <mergeCell ref="H18:K18"/>
    <mergeCell ref="M10:N10"/>
    <mergeCell ref="H3:K3"/>
    <mergeCell ref="H4:K4"/>
    <mergeCell ref="H5:K5"/>
    <mergeCell ref="H6:K6"/>
    <mergeCell ref="H10:K10"/>
    <mergeCell ref="M6:N6"/>
    <mergeCell ref="M7:N7"/>
    <mergeCell ref="M8:N8"/>
    <mergeCell ref="M9:N9"/>
    <mergeCell ref="D13:E13"/>
    <mergeCell ref="D14:E14"/>
    <mergeCell ref="H7:K7"/>
    <mergeCell ref="H8:K8"/>
    <mergeCell ref="H9:K9"/>
    <mergeCell ref="D11:E11"/>
    <mergeCell ref="D12:E12"/>
    <mergeCell ref="D9:E9"/>
    <mergeCell ref="D10:E10"/>
    <mergeCell ref="H14:K14"/>
  </mergeCells>
  <printOptions gridLines="1" horizontalCentered="1"/>
  <pageMargins left="0.25" right="0.25" top="1" bottom="1" header="0.5" footer="0.5"/>
  <pageSetup fitToHeight="1" fitToWidth="1" horizontalDpi="600" verticalDpi="600" orientation="landscape" scale="50" r:id="rId3"/>
  <headerFooter alignWithMargins="0">
    <oddHeader>&amp;C&amp;"Arial,Bold"&amp;20New York Forest Owners Association Western Finger Lakes Chapter
2012 Account and Budget Tracking &amp;R&amp;D</oddHeader>
    <oddFooter>&amp;L&amp;Z&amp;F</oddFooter>
  </headerFooter>
  <ignoredErrors>
    <ignoredError sqref="P11 P15 P7 G7 G11 G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2012-04-10T19:24:09Z</cp:lastPrinted>
  <dcterms:created xsi:type="dcterms:W3CDTF">2010-01-25T17:43:12Z</dcterms:created>
  <dcterms:modified xsi:type="dcterms:W3CDTF">2012-12-09T03:13:28Z</dcterms:modified>
  <cp:category/>
  <cp:version/>
  <cp:contentType/>
  <cp:contentStatus/>
</cp:coreProperties>
</file>